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490" yWindow="200" windowWidth="19010" windowHeight="16440" tabRatio="852"/>
  </bookViews>
  <sheets>
    <sheet name="원가계산서" sheetId="3" r:id="rId1"/>
    <sheet name="공종별집계표" sheetId="10" r:id="rId2"/>
    <sheet name="공종별내역서" sheetId="9" r:id="rId3"/>
    <sheet name="일위대가목록" sheetId="8" r:id="rId4"/>
    <sheet name="일위대가" sheetId="7" r:id="rId5"/>
    <sheet name="중기기초목록" sheetId="11" r:id="rId6"/>
    <sheet name="중기기초" sheetId="12" r:id="rId7"/>
    <sheet name="중기단가목록" sheetId="6" r:id="rId8"/>
    <sheet name="중기단가산출서" sheetId="5" r:id="rId9"/>
    <sheet name="단가대비표" sheetId="4" r:id="rId10"/>
    <sheet name=" 공사설정 " sheetId="2" r:id="rId11"/>
    <sheet name="Sheet1" sheetId="1" r:id="rId12"/>
  </sheets>
  <externalReferences>
    <externalReference r:id="rId13"/>
  </externalReferences>
  <definedNames>
    <definedName name="_xlnm.Print_Area" localSheetId="2">공종별내역서!$A$1:$M$119</definedName>
    <definedName name="_xlnm.Print_Area" localSheetId="1">공종별집계표!$A$1:$M$27</definedName>
    <definedName name="_xlnm.Print_Area" localSheetId="9">단가대비표!$A$1:$X$76</definedName>
    <definedName name="_xlnm.Print_Area" localSheetId="0">원가계산서!$A$1:$G$29</definedName>
    <definedName name="_xlnm.Print_Area" localSheetId="4">일위대가!$A$1:$M$326</definedName>
    <definedName name="_xlnm.Print_Area" localSheetId="3">일위대가목록!$A$1:$M$50</definedName>
    <definedName name="_xlnm.Print_Area" localSheetId="6">중기기초!$A$1:$M$60</definedName>
    <definedName name="_xlnm.Print_Area" localSheetId="5">중기기초목록!$A$1:$M$50</definedName>
    <definedName name="_xlnm.Print_Area" localSheetId="7">중기단가목록!$A$1:$J$13</definedName>
    <definedName name="_xlnm.Print_Area" localSheetId="8">중기단가산출서!$A$1:$F$231</definedName>
    <definedName name="_xlnm.Print_Titles" localSheetId="2">공종별내역서!$1:$4</definedName>
    <definedName name="_xlnm.Print_Titles" localSheetId="1">공종별집계표!$1:$5</definedName>
    <definedName name="_xlnm.Print_Titles" localSheetId="9">단가대비표!$1:$5</definedName>
    <definedName name="_xlnm.Print_Titles" localSheetId="0">원가계산서!$1:$4</definedName>
    <definedName name="_xlnm.Print_Titles" localSheetId="4">일위대가!$1:$4</definedName>
    <definedName name="_xlnm.Print_Titles" localSheetId="3">일위대가목록!$1:$4</definedName>
    <definedName name="_xlnm.Print_Titles" localSheetId="6">중기기초!$1:$4</definedName>
    <definedName name="_xlnm.Print_Titles" localSheetId="5">중기기초목록!$1:$4</definedName>
    <definedName name="_xlnm.Print_Titles" localSheetId="7">중기단가목록!$1:$4</definedName>
    <definedName name="_xlnm.Print_Titles" localSheetId="8">중기단가산출서!$1:$4</definedName>
  </definedNames>
  <calcPr calcId="124519" iterate="1"/>
</workbook>
</file>

<file path=xl/calcChain.xml><?xml version="1.0" encoding="utf-8"?>
<calcChain xmlns="http://schemas.openxmlformats.org/spreadsheetml/2006/main">
  <c r="E15" i="3"/>
  <c r="E10"/>
  <c r="E52" i="5"/>
  <c r="G50" i="8"/>
  <c r="F50"/>
  <c r="G49"/>
  <c r="F49"/>
  <c r="E49"/>
  <c r="G48"/>
  <c r="F48"/>
  <c r="G47"/>
  <c r="F47"/>
  <c r="G41"/>
  <c r="F41"/>
  <c r="G38"/>
  <c r="F38"/>
  <c r="G30"/>
  <c r="F30"/>
  <c r="G29"/>
  <c r="F29"/>
  <c r="E29"/>
  <c r="G28"/>
  <c r="F28"/>
  <c r="I59" i="12"/>
  <c r="J59" s="1"/>
  <c r="G59"/>
  <c r="H59" s="1"/>
  <c r="E59"/>
  <c r="F59" s="1"/>
  <c r="J58"/>
  <c r="H58"/>
  <c r="I57"/>
  <c r="J57" s="1"/>
  <c r="G57"/>
  <c r="H57" s="1"/>
  <c r="I56"/>
  <c r="J56" s="1"/>
  <c r="G56"/>
  <c r="H56" s="1"/>
  <c r="E56"/>
  <c r="I52"/>
  <c r="J52" s="1"/>
  <c r="J53" s="1"/>
  <c r="G49" i="11" s="1"/>
  <c r="G52" i="12"/>
  <c r="H52" s="1"/>
  <c r="H53" s="1"/>
  <c r="F49" i="11" s="1"/>
  <c r="E52" i="12"/>
  <c r="F52" s="1"/>
  <c r="I48"/>
  <c r="J48" s="1"/>
  <c r="G48"/>
  <c r="H48" s="1"/>
  <c r="E48"/>
  <c r="F48" s="1"/>
  <c r="J47"/>
  <c r="H47"/>
  <c r="I46"/>
  <c r="J46" s="1"/>
  <c r="G46"/>
  <c r="H46" s="1"/>
  <c r="I45"/>
  <c r="J45" s="1"/>
  <c r="G45"/>
  <c r="H45" s="1"/>
  <c r="E45"/>
  <c r="F45" s="1"/>
  <c r="I41"/>
  <c r="J41" s="1"/>
  <c r="G41"/>
  <c r="H41" s="1"/>
  <c r="E41"/>
  <c r="F41" s="1"/>
  <c r="J40"/>
  <c r="H40"/>
  <c r="I39"/>
  <c r="J39" s="1"/>
  <c r="G39"/>
  <c r="H39" s="1"/>
  <c r="I38"/>
  <c r="J38" s="1"/>
  <c r="J42" s="1"/>
  <c r="G47" i="11" s="1"/>
  <c r="G38" i="12"/>
  <c r="H38" s="1"/>
  <c r="H42" s="1"/>
  <c r="F47" i="11" s="1"/>
  <c r="E38" i="12"/>
  <c r="F45" i="11"/>
  <c r="G44"/>
  <c r="I34" i="12"/>
  <c r="J34" s="1"/>
  <c r="G34"/>
  <c r="H34" s="1"/>
  <c r="E34"/>
  <c r="F34" s="1"/>
  <c r="J33"/>
  <c r="H33"/>
  <c r="I32"/>
  <c r="J32" s="1"/>
  <c r="G32"/>
  <c r="H32" s="1"/>
  <c r="I31"/>
  <c r="J31" s="1"/>
  <c r="G31"/>
  <c r="H31" s="1"/>
  <c r="E31"/>
  <c r="G39" i="11"/>
  <c r="F39"/>
  <c r="I27" i="12"/>
  <c r="J27" s="1"/>
  <c r="G27"/>
  <c r="H27" s="1"/>
  <c r="E27"/>
  <c r="F27" s="1"/>
  <c r="J26"/>
  <c r="H26"/>
  <c r="I25"/>
  <c r="J25" s="1"/>
  <c r="G25"/>
  <c r="I24"/>
  <c r="J24" s="1"/>
  <c r="G24"/>
  <c r="H24" s="1"/>
  <c r="E24"/>
  <c r="F24" s="1"/>
  <c r="I20"/>
  <c r="J20" s="1"/>
  <c r="G20"/>
  <c r="H20" s="1"/>
  <c r="E20"/>
  <c r="J19"/>
  <c r="H19"/>
  <c r="I18"/>
  <c r="J18" s="1"/>
  <c r="G18"/>
  <c r="H18" s="1"/>
  <c r="I17"/>
  <c r="J17" s="1"/>
  <c r="G17"/>
  <c r="H17" s="1"/>
  <c r="H21" s="1"/>
  <c r="F30" i="11" s="1"/>
  <c r="E17" i="12"/>
  <c r="F17" s="1"/>
  <c r="I13"/>
  <c r="J13" s="1"/>
  <c r="J14" s="1"/>
  <c r="G29" i="11" s="1"/>
  <c r="G13" i="12"/>
  <c r="E13"/>
  <c r="F13" s="1"/>
  <c r="I9"/>
  <c r="J9" s="1"/>
  <c r="G9"/>
  <c r="H9" s="1"/>
  <c r="E9"/>
  <c r="J8"/>
  <c r="H8"/>
  <c r="I7"/>
  <c r="J7" s="1"/>
  <c r="G7"/>
  <c r="H7" s="1"/>
  <c r="I6"/>
  <c r="J6" s="1"/>
  <c r="G6"/>
  <c r="H6" s="1"/>
  <c r="E6"/>
  <c r="F6" s="1"/>
  <c r="G27" i="11"/>
  <c r="F27"/>
  <c r="G26"/>
  <c r="G24"/>
  <c r="F24"/>
  <c r="F22"/>
  <c r="F19"/>
  <c r="E18"/>
  <c r="F18"/>
  <c r="F17"/>
  <c r="E17"/>
  <c r="F16"/>
  <c r="G14"/>
  <c r="G13"/>
  <c r="F13"/>
  <c r="F5"/>
  <c r="E16"/>
  <c r="H10" i="12" l="1"/>
  <c r="F28" i="11" s="1"/>
  <c r="K9" i="12"/>
  <c r="K20"/>
  <c r="K48"/>
  <c r="K31"/>
  <c r="K6"/>
  <c r="K17"/>
  <c r="J10"/>
  <c r="G28" i="11" s="1"/>
  <c r="J21" i="12"/>
  <c r="G30" i="11" s="1"/>
  <c r="J49" i="12"/>
  <c r="G48" i="11" s="1"/>
  <c r="J60" i="12"/>
  <c r="G50" i="11" s="1"/>
  <c r="K13" i="12"/>
  <c r="K38"/>
  <c r="K56"/>
  <c r="F46" i="11"/>
  <c r="F37"/>
  <c r="L45" i="12"/>
  <c r="F44" i="11"/>
  <c r="L52" i="12"/>
  <c r="F53"/>
  <c r="G19" i="11"/>
  <c r="J28" i="12"/>
  <c r="G38" i="11" s="1"/>
  <c r="L41" i="12"/>
  <c r="L59"/>
  <c r="L24"/>
  <c r="J35"/>
  <c r="G41" i="11" s="1"/>
  <c r="F23"/>
  <c r="G15"/>
  <c r="F26"/>
  <c r="H35" i="12"/>
  <c r="F41" i="11" s="1"/>
  <c r="G45"/>
  <c r="G6"/>
  <c r="F12"/>
  <c r="L48" i="12"/>
  <c r="G7" i="11"/>
  <c r="F35"/>
  <c r="F7"/>
  <c r="G34"/>
  <c r="L6" i="12"/>
  <c r="L27"/>
  <c r="H60"/>
  <c r="F50" i="11" s="1"/>
  <c r="F20"/>
  <c r="F40"/>
  <c r="F33" s="1"/>
  <c r="G25"/>
  <c r="G21" s="1"/>
  <c r="L34" i="12"/>
  <c r="F14"/>
  <c r="G8" i="11"/>
  <c r="F25"/>
  <c r="F21" s="1"/>
  <c r="G46"/>
  <c r="L17" i="12"/>
  <c r="F14" i="11"/>
  <c r="H49" i="12"/>
  <c r="F48" i="11" s="1"/>
  <c r="E5"/>
  <c r="F9" i="12"/>
  <c r="L9" s="1"/>
  <c r="F31"/>
  <c r="F38"/>
  <c r="F56"/>
  <c r="K27"/>
  <c r="F8" i="11"/>
  <c r="F15"/>
  <c r="H13" i="12"/>
  <c r="H14" s="1"/>
  <c r="F29" i="11" s="1"/>
  <c r="F9" s="1"/>
  <c r="F20" i="12"/>
  <c r="L20" s="1"/>
  <c r="H25"/>
  <c r="H28" s="1"/>
  <c r="F38" i="11" s="1"/>
  <c r="K34" i="12"/>
  <c r="K41"/>
  <c r="K59"/>
  <c r="K24"/>
  <c r="K52"/>
  <c r="K45"/>
  <c r="G31" i="11" l="1"/>
  <c r="F31"/>
  <c r="F32"/>
  <c r="L13" i="12"/>
  <c r="F6" i="11"/>
  <c r="E29"/>
  <c r="L14" i="12"/>
  <c r="E8" i="11"/>
  <c r="H8" s="1"/>
  <c r="E37"/>
  <c r="G32"/>
  <c r="E23"/>
  <c r="F34"/>
  <c r="F36"/>
  <c r="F43"/>
  <c r="F42"/>
  <c r="E24"/>
  <c r="E15"/>
  <c r="H15" s="1"/>
  <c r="G36"/>
  <c r="G42"/>
  <c r="G12"/>
  <c r="E6"/>
  <c r="E26"/>
  <c r="L38" i="12"/>
  <c r="L31"/>
  <c r="L56"/>
  <c r="E49" i="11"/>
  <c r="H49" s="1"/>
  <c r="L53" i="12"/>
  <c r="E22" i="11"/>
  <c r="H6" l="1"/>
  <c r="E27"/>
  <c r="G9"/>
  <c r="E7"/>
  <c r="H7" s="1"/>
  <c r="H26"/>
  <c r="H24"/>
  <c r="H29"/>
  <c r="G20"/>
  <c r="F11"/>
  <c r="E35"/>
  <c r="E45"/>
  <c r="E25"/>
  <c r="E40"/>
  <c r="G40"/>
  <c r="G33" s="1"/>
  <c r="E13"/>
  <c r="H13" s="1"/>
  <c r="E20"/>
  <c r="G35"/>
  <c r="F10" l="1"/>
  <c r="E34"/>
  <c r="H35"/>
  <c r="H27"/>
  <c r="E14"/>
  <c r="H14" s="1"/>
  <c r="G16"/>
  <c r="H45"/>
  <c r="G43"/>
  <c r="G23"/>
  <c r="G37"/>
  <c r="H40"/>
  <c r="H25"/>
  <c r="H20"/>
  <c r="E44"/>
  <c r="H34" l="1"/>
  <c r="H23"/>
  <c r="H44"/>
  <c r="H16"/>
  <c r="H37"/>
  <c r="E19" l="1"/>
  <c r="E36" l="1"/>
  <c r="E42"/>
  <c r="H19"/>
  <c r="G11"/>
  <c r="E21"/>
  <c r="E39"/>
  <c r="E43"/>
  <c r="G10"/>
  <c r="E46" l="1"/>
  <c r="H36"/>
  <c r="E9"/>
  <c r="H9" s="1"/>
  <c r="E31"/>
  <c r="H43"/>
  <c r="E32"/>
  <c r="G22"/>
  <c r="H42"/>
  <c r="H21"/>
  <c r="H39"/>
  <c r="H46" l="1"/>
  <c r="H31"/>
  <c r="G18"/>
  <c r="H32"/>
  <c r="H22"/>
  <c r="H18" l="1"/>
  <c r="E33" l="1"/>
  <c r="E12" l="1"/>
  <c r="H12" s="1"/>
  <c r="H33"/>
  <c r="G17" l="1"/>
  <c r="E10" l="1"/>
  <c r="H10" s="1"/>
  <c r="H17"/>
  <c r="E11"/>
  <c r="H11" s="1"/>
  <c r="G5" l="1"/>
  <c r="H5" s="1"/>
  <c r="I78" i="9" l="1"/>
  <c r="G13" i="6"/>
  <c r="F13"/>
  <c r="G78" i="9" s="1"/>
  <c r="E13" i="6"/>
  <c r="D231" i="5"/>
  <c r="C231"/>
  <c r="B231"/>
  <c r="D230"/>
  <c r="C230"/>
  <c r="B230"/>
  <c r="E230" s="1"/>
  <c r="D229"/>
  <c r="C229"/>
  <c r="B229"/>
  <c r="D223"/>
  <c r="C223"/>
  <c r="B223"/>
  <c r="E229"/>
  <c r="E228"/>
  <c r="E222"/>
  <c r="E221"/>
  <c r="E220"/>
  <c r="H13" i="6" l="1"/>
  <c r="E78" i="9"/>
  <c r="K78" s="1"/>
  <c r="E231" i="5"/>
  <c r="E223"/>
  <c r="D165" l="1"/>
  <c r="C165"/>
  <c r="C170" s="1"/>
  <c r="C171" s="1"/>
  <c r="F11" i="6" s="1"/>
  <c r="G79" i="9" s="1"/>
  <c r="B165" i="5"/>
  <c r="D169"/>
  <c r="D170" s="1"/>
  <c r="D171" s="1"/>
  <c r="G11" i="6" s="1"/>
  <c r="I79" i="9" s="1"/>
  <c r="C169" i="5"/>
  <c r="B169"/>
  <c r="E169" s="1"/>
  <c r="D182"/>
  <c r="G12" i="6" s="1"/>
  <c r="I83" i="9" s="1"/>
  <c r="C182" i="5"/>
  <c r="F12" i="6" s="1"/>
  <c r="G83" i="9" s="1"/>
  <c r="B182" i="5"/>
  <c r="E12" i="6" s="1"/>
  <c r="D181" i="5"/>
  <c r="C181"/>
  <c r="B181"/>
  <c r="E180"/>
  <c r="E168"/>
  <c r="E165"/>
  <c r="E164"/>
  <c r="E163"/>
  <c r="E162"/>
  <c r="D144"/>
  <c r="C144"/>
  <c r="B144"/>
  <c r="E144" s="1"/>
  <c r="D148"/>
  <c r="C148"/>
  <c r="B148"/>
  <c r="E148" s="1"/>
  <c r="E147"/>
  <c r="E143"/>
  <c r="E134"/>
  <c r="D134"/>
  <c r="G9" i="6" s="1"/>
  <c r="I76" i="9" s="1"/>
  <c r="C134" i="5"/>
  <c r="F9" i="6" s="1"/>
  <c r="G76" i="9" s="1"/>
  <c r="B134" i="5"/>
  <c r="E9" i="6" s="1"/>
  <c r="D133" i="5"/>
  <c r="C133"/>
  <c r="B133"/>
  <c r="E133"/>
  <c r="E132"/>
  <c r="D129"/>
  <c r="C129"/>
  <c r="B129"/>
  <c r="E129" s="1"/>
  <c r="E128"/>
  <c r="D119"/>
  <c r="C119"/>
  <c r="F8" i="6" s="1"/>
  <c r="G75" i="9" s="1"/>
  <c r="B119" i="5"/>
  <c r="E8" i="6" s="1"/>
  <c r="D118" i="5"/>
  <c r="C118"/>
  <c r="B118"/>
  <c r="E70"/>
  <c r="E117"/>
  <c r="E116"/>
  <c r="D117"/>
  <c r="C117"/>
  <c r="B117"/>
  <c r="D111"/>
  <c r="E111" s="1"/>
  <c r="C111"/>
  <c r="B111"/>
  <c r="E110"/>
  <c r="E109"/>
  <c r="E108"/>
  <c r="D70"/>
  <c r="G7" i="6" s="1"/>
  <c r="I32" i="9" s="1"/>
  <c r="C70" i="5"/>
  <c r="F7" i="6" s="1"/>
  <c r="G32" i="9" s="1"/>
  <c r="B70" i="5"/>
  <c r="E7" i="6" s="1"/>
  <c r="E32" i="9" s="1"/>
  <c r="D52" i="5"/>
  <c r="G6" i="6" s="1"/>
  <c r="I31" i="9" s="1"/>
  <c r="B52" i="5"/>
  <c r="E6" i="6" s="1"/>
  <c r="E31" i="9" s="1"/>
  <c r="D28" i="5"/>
  <c r="G5" i="6" s="1"/>
  <c r="I30" i="9" s="1"/>
  <c r="C28" i="5"/>
  <c r="F5" i="6" s="1"/>
  <c r="G30" i="9" s="1"/>
  <c r="B28" i="5"/>
  <c r="E5" i="6" s="1"/>
  <c r="E69" i="5"/>
  <c r="D69"/>
  <c r="C69"/>
  <c r="B69"/>
  <c r="E67"/>
  <c r="E66"/>
  <c r="E65"/>
  <c r="E51"/>
  <c r="E50"/>
  <c r="D51"/>
  <c r="C51"/>
  <c r="C52" s="1"/>
  <c r="F6" i="6" s="1"/>
  <c r="G31" i="9" s="1"/>
  <c r="B51" i="5"/>
  <c r="D44"/>
  <c r="C44"/>
  <c r="B44"/>
  <c r="E44" s="1"/>
  <c r="E43"/>
  <c r="E42"/>
  <c r="E41"/>
  <c r="D27"/>
  <c r="C27"/>
  <c r="B27"/>
  <c r="E26"/>
  <c r="D20"/>
  <c r="C20"/>
  <c r="B20"/>
  <c r="E19"/>
  <c r="E18"/>
  <c r="E17"/>
  <c r="D52" i="9"/>
  <c r="G8" i="6"/>
  <c r="I75" i="9" s="1"/>
  <c r="D53"/>
  <c r="D29"/>
  <c r="D7"/>
  <c r="D6"/>
  <c r="E33" i="3"/>
  <c r="I101" i="9"/>
  <c r="J101" s="1"/>
  <c r="G101"/>
  <c r="H101" s="1"/>
  <c r="E101"/>
  <c r="F101" s="1"/>
  <c r="I100"/>
  <c r="J100" s="1"/>
  <c r="G100"/>
  <c r="H100" s="1"/>
  <c r="E100"/>
  <c r="I99"/>
  <c r="J99" s="1"/>
  <c r="G99"/>
  <c r="H99" s="1"/>
  <c r="E99"/>
  <c r="F99" s="1"/>
  <c r="I82"/>
  <c r="G82"/>
  <c r="E82"/>
  <c r="I81"/>
  <c r="G81"/>
  <c r="E81"/>
  <c r="I80"/>
  <c r="G80"/>
  <c r="E80"/>
  <c r="I57"/>
  <c r="G57"/>
  <c r="E57"/>
  <c r="I325" i="7"/>
  <c r="J325" s="1"/>
  <c r="G325"/>
  <c r="H325" s="1"/>
  <c r="E325"/>
  <c r="F325" s="1"/>
  <c r="I323"/>
  <c r="J323" s="1"/>
  <c r="G323"/>
  <c r="H323" s="1"/>
  <c r="I322"/>
  <c r="J322" s="1"/>
  <c r="G322"/>
  <c r="E322"/>
  <c r="F322" s="1"/>
  <c r="I318"/>
  <c r="J318" s="1"/>
  <c r="J319" s="1"/>
  <c r="G318"/>
  <c r="H318" s="1"/>
  <c r="H319" s="1"/>
  <c r="E318"/>
  <c r="I314"/>
  <c r="J314" s="1"/>
  <c r="G314"/>
  <c r="H314" s="1"/>
  <c r="E314"/>
  <c r="F314" s="1"/>
  <c r="I312"/>
  <c r="J312" s="1"/>
  <c r="G312"/>
  <c r="H312" s="1"/>
  <c r="I311"/>
  <c r="J311" s="1"/>
  <c r="G311"/>
  <c r="H311" s="1"/>
  <c r="E311"/>
  <c r="F311" s="1"/>
  <c r="I307"/>
  <c r="J307" s="1"/>
  <c r="G307"/>
  <c r="H307" s="1"/>
  <c r="E307"/>
  <c r="I305"/>
  <c r="J305" s="1"/>
  <c r="G305"/>
  <c r="H305" s="1"/>
  <c r="I304"/>
  <c r="J304" s="1"/>
  <c r="G304"/>
  <c r="H304" s="1"/>
  <c r="E304"/>
  <c r="F304" s="1"/>
  <c r="I299"/>
  <c r="J299" s="1"/>
  <c r="G299"/>
  <c r="H299" s="1"/>
  <c r="E299"/>
  <c r="F299" s="1"/>
  <c r="I295"/>
  <c r="J295" s="1"/>
  <c r="G295"/>
  <c r="H295" s="1"/>
  <c r="E295"/>
  <c r="I294"/>
  <c r="J294" s="1"/>
  <c r="G294"/>
  <c r="H294" s="1"/>
  <c r="E294"/>
  <c r="I290"/>
  <c r="J290" s="1"/>
  <c r="G290"/>
  <c r="H290" s="1"/>
  <c r="E290"/>
  <c r="F290" s="1"/>
  <c r="I288"/>
  <c r="G288"/>
  <c r="E288"/>
  <c r="I287"/>
  <c r="G287"/>
  <c r="H287" s="1"/>
  <c r="E287"/>
  <c r="F287" s="1"/>
  <c r="I281"/>
  <c r="J281" s="1"/>
  <c r="G281"/>
  <c r="H281" s="1"/>
  <c r="E281"/>
  <c r="F281" s="1"/>
  <c r="I280"/>
  <c r="J280" s="1"/>
  <c r="G280"/>
  <c r="E280"/>
  <c r="F280" s="1"/>
  <c r="I279"/>
  <c r="J279" s="1"/>
  <c r="G279"/>
  <c r="H279" s="1"/>
  <c r="E279"/>
  <c r="I273"/>
  <c r="J273" s="1"/>
  <c r="G273"/>
  <c r="H273" s="1"/>
  <c r="E273"/>
  <c r="F273" s="1"/>
  <c r="I272"/>
  <c r="J272" s="1"/>
  <c r="G272"/>
  <c r="H272" s="1"/>
  <c r="E272"/>
  <c r="I271"/>
  <c r="J271" s="1"/>
  <c r="G271"/>
  <c r="H271" s="1"/>
  <c r="E271"/>
  <c r="I267"/>
  <c r="J267" s="1"/>
  <c r="G267"/>
  <c r="H267" s="1"/>
  <c r="E267"/>
  <c r="I265"/>
  <c r="J265" s="1"/>
  <c r="G265"/>
  <c r="I264"/>
  <c r="J264" s="1"/>
  <c r="G264"/>
  <c r="H264" s="1"/>
  <c r="E264"/>
  <c r="I259"/>
  <c r="J259" s="1"/>
  <c r="G259"/>
  <c r="H259" s="1"/>
  <c r="E259"/>
  <c r="I258"/>
  <c r="J258" s="1"/>
  <c r="G258"/>
  <c r="E258"/>
  <c r="F258" s="1"/>
  <c r="I252"/>
  <c r="J252" s="1"/>
  <c r="G252"/>
  <c r="H252" s="1"/>
  <c r="E252"/>
  <c r="I251"/>
  <c r="J251" s="1"/>
  <c r="G251"/>
  <c r="E251"/>
  <c r="F251" s="1"/>
  <c r="I247"/>
  <c r="J247" s="1"/>
  <c r="G247"/>
  <c r="E247"/>
  <c r="F247" s="1"/>
  <c r="I245"/>
  <c r="J245" s="1"/>
  <c r="G245"/>
  <c r="H245" s="1"/>
  <c r="I244"/>
  <c r="J244" s="1"/>
  <c r="G244"/>
  <c r="E244"/>
  <c r="I239"/>
  <c r="J239" s="1"/>
  <c r="G239"/>
  <c r="H239" s="1"/>
  <c r="E239"/>
  <c r="I238"/>
  <c r="J238" s="1"/>
  <c r="G238"/>
  <c r="H238" s="1"/>
  <c r="E238"/>
  <c r="I237"/>
  <c r="G237"/>
  <c r="E237"/>
  <c r="I231"/>
  <c r="J231" s="1"/>
  <c r="G231"/>
  <c r="H231" s="1"/>
  <c r="E231"/>
  <c r="I230"/>
  <c r="J230" s="1"/>
  <c r="G230"/>
  <c r="H230" s="1"/>
  <c r="E230"/>
  <c r="I229"/>
  <c r="J229" s="1"/>
  <c r="G229"/>
  <c r="H229" s="1"/>
  <c r="E229"/>
  <c r="I224"/>
  <c r="J224" s="1"/>
  <c r="G224"/>
  <c r="H224" s="1"/>
  <c r="E224"/>
  <c r="I223"/>
  <c r="J223" s="1"/>
  <c r="G223"/>
  <c r="H223" s="1"/>
  <c r="E223"/>
  <c r="I222"/>
  <c r="J222" s="1"/>
  <c r="G222"/>
  <c r="H222" s="1"/>
  <c r="E222"/>
  <c r="F222" s="1"/>
  <c r="I217"/>
  <c r="J217" s="1"/>
  <c r="G217"/>
  <c r="H217" s="1"/>
  <c r="E217"/>
  <c r="I216"/>
  <c r="G216"/>
  <c r="H216" s="1"/>
  <c r="E216"/>
  <c r="F216" s="1"/>
  <c r="I215"/>
  <c r="J215" s="1"/>
  <c r="G215"/>
  <c r="H215" s="1"/>
  <c r="I214"/>
  <c r="G214"/>
  <c r="E214"/>
  <c r="F214" s="1"/>
  <c r="I213"/>
  <c r="J213" s="1"/>
  <c r="G213"/>
  <c r="H213" s="1"/>
  <c r="E213"/>
  <c r="I202"/>
  <c r="G202"/>
  <c r="H202" s="1"/>
  <c r="I204" s="1"/>
  <c r="K204" s="1"/>
  <c r="E202"/>
  <c r="F202" s="1"/>
  <c r="I201"/>
  <c r="J201" s="1"/>
  <c r="G201"/>
  <c r="H201" s="1"/>
  <c r="E201"/>
  <c r="F201" s="1"/>
  <c r="I200"/>
  <c r="J200" s="1"/>
  <c r="G200"/>
  <c r="E200"/>
  <c r="F200" s="1"/>
  <c r="I199"/>
  <c r="G199"/>
  <c r="H199" s="1"/>
  <c r="E199"/>
  <c r="I198"/>
  <c r="J198" s="1"/>
  <c r="G198"/>
  <c r="E198"/>
  <c r="F198" s="1"/>
  <c r="I192"/>
  <c r="J192" s="1"/>
  <c r="G192"/>
  <c r="E192"/>
  <c r="I188"/>
  <c r="J188" s="1"/>
  <c r="G188"/>
  <c r="E188"/>
  <c r="F188" s="1"/>
  <c r="I186"/>
  <c r="J186" s="1"/>
  <c r="G186"/>
  <c r="H186" s="1"/>
  <c r="I185"/>
  <c r="J185" s="1"/>
  <c r="G185"/>
  <c r="E185"/>
  <c r="F185" s="1"/>
  <c r="I181"/>
  <c r="G181"/>
  <c r="H181" s="1"/>
  <c r="H182" s="1"/>
  <c r="G52" s="1"/>
  <c r="H52" s="1"/>
  <c r="E181"/>
  <c r="I177"/>
  <c r="J177" s="1"/>
  <c r="G177"/>
  <c r="H177" s="1"/>
  <c r="E177"/>
  <c r="I175"/>
  <c r="J175" s="1"/>
  <c r="G175"/>
  <c r="H175" s="1"/>
  <c r="I174"/>
  <c r="J174" s="1"/>
  <c r="G174"/>
  <c r="H174" s="1"/>
  <c r="E174"/>
  <c r="I170"/>
  <c r="J170" s="1"/>
  <c r="J171" s="1"/>
  <c r="G27" i="8" s="1"/>
  <c r="I144" i="7" s="1"/>
  <c r="J144" s="1"/>
  <c r="G170"/>
  <c r="H170" s="1"/>
  <c r="H171" s="1"/>
  <c r="F27" i="8" s="1"/>
  <c r="G144" i="7" s="1"/>
  <c r="H144" s="1"/>
  <c r="I166"/>
  <c r="J166" s="1"/>
  <c r="G166"/>
  <c r="H166" s="1"/>
  <c r="E166"/>
  <c r="I165"/>
  <c r="J165" s="1"/>
  <c r="G165"/>
  <c r="E165"/>
  <c r="F165" s="1"/>
  <c r="I161"/>
  <c r="J161" s="1"/>
  <c r="G161"/>
  <c r="H161" s="1"/>
  <c r="E161"/>
  <c r="F161" s="1"/>
  <c r="I160"/>
  <c r="J160" s="1"/>
  <c r="G160"/>
  <c r="H160" s="1"/>
  <c r="E160"/>
  <c r="F160" s="1"/>
  <c r="I159"/>
  <c r="J159" s="1"/>
  <c r="G159"/>
  <c r="H159" s="1"/>
  <c r="E159"/>
  <c r="I155"/>
  <c r="G155"/>
  <c r="H155" s="1"/>
  <c r="H156" s="1"/>
  <c r="F24" i="8" s="1"/>
  <c r="G127" i="7" s="1"/>
  <c r="H127" s="1"/>
  <c r="E155"/>
  <c r="I150"/>
  <c r="G150"/>
  <c r="H150" s="1"/>
  <c r="E150"/>
  <c r="F150" s="1"/>
  <c r="I149"/>
  <c r="J149" s="1"/>
  <c r="G149"/>
  <c r="E149"/>
  <c r="F149" s="1"/>
  <c r="I142"/>
  <c r="J142" s="1"/>
  <c r="G142"/>
  <c r="E142"/>
  <c r="I137"/>
  <c r="J137" s="1"/>
  <c r="G137"/>
  <c r="H137" s="1"/>
  <c r="E137"/>
  <c r="F137" s="1"/>
  <c r="I132"/>
  <c r="J132" s="1"/>
  <c r="G132"/>
  <c r="H132" s="1"/>
  <c r="E132"/>
  <c r="F132" s="1"/>
  <c r="I131"/>
  <c r="J131" s="1"/>
  <c r="G131"/>
  <c r="H131" s="1"/>
  <c r="E131"/>
  <c r="F131" s="1"/>
  <c r="I126"/>
  <c r="G126"/>
  <c r="I125"/>
  <c r="J125" s="1"/>
  <c r="G125"/>
  <c r="H125" s="1"/>
  <c r="E125"/>
  <c r="F125" s="1"/>
  <c r="I119"/>
  <c r="G119"/>
  <c r="H119" s="1"/>
  <c r="E119"/>
  <c r="F119" s="1"/>
  <c r="I104"/>
  <c r="J104" s="1"/>
  <c r="G104"/>
  <c r="E104"/>
  <c r="F104" s="1"/>
  <c r="I103"/>
  <c r="J103" s="1"/>
  <c r="G103"/>
  <c r="E103"/>
  <c r="I99"/>
  <c r="G99"/>
  <c r="H99" s="1"/>
  <c r="E99"/>
  <c r="F99" s="1"/>
  <c r="I98"/>
  <c r="J98" s="1"/>
  <c r="G98"/>
  <c r="H98" s="1"/>
  <c r="E98"/>
  <c r="F98" s="1"/>
  <c r="I97"/>
  <c r="J97" s="1"/>
  <c r="G97"/>
  <c r="H97" s="1"/>
  <c r="E97"/>
  <c r="F97" s="1"/>
  <c r="I96"/>
  <c r="J96" s="1"/>
  <c r="G96"/>
  <c r="E96"/>
  <c r="I91"/>
  <c r="J91" s="1"/>
  <c r="J93" s="1"/>
  <c r="G14" i="8" s="1"/>
  <c r="I58" i="9" s="1"/>
  <c r="G91" i="7"/>
  <c r="H91" s="1"/>
  <c r="E91"/>
  <c r="I87"/>
  <c r="G87"/>
  <c r="H87" s="1"/>
  <c r="E87"/>
  <c r="F87" s="1"/>
  <c r="I86"/>
  <c r="K86" s="1"/>
  <c r="G86"/>
  <c r="H86" s="1"/>
  <c r="E86"/>
  <c r="F86" s="1"/>
  <c r="I82"/>
  <c r="J82" s="1"/>
  <c r="G82"/>
  <c r="E82"/>
  <c r="I76"/>
  <c r="J76" s="1"/>
  <c r="G76"/>
  <c r="H76" s="1"/>
  <c r="E76"/>
  <c r="I63"/>
  <c r="J63" s="1"/>
  <c r="G63"/>
  <c r="H63" s="1"/>
  <c r="E63"/>
  <c r="I49"/>
  <c r="J49" s="1"/>
  <c r="G49"/>
  <c r="H49" s="1"/>
  <c r="E49"/>
  <c r="I48"/>
  <c r="J48" s="1"/>
  <c r="G48"/>
  <c r="E48"/>
  <c r="I44"/>
  <c r="J44" s="1"/>
  <c r="G44"/>
  <c r="E44"/>
  <c r="I43"/>
  <c r="J43" s="1"/>
  <c r="G43"/>
  <c r="H43" s="1"/>
  <c r="E43"/>
  <c r="I42"/>
  <c r="G42"/>
  <c r="H42" s="1"/>
  <c r="E42"/>
  <c r="F42" s="1"/>
  <c r="I38"/>
  <c r="K38" s="1"/>
  <c r="G38"/>
  <c r="E38"/>
  <c r="F38" s="1"/>
  <c r="I37"/>
  <c r="J37" s="1"/>
  <c r="G37"/>
  <c r="H37" s="1"/>
  <c r="E37"/>
  <c r="I36"/>
  <c r="J36" s="1"/>
  <c r="G36"/>
  <c r="H36" s="1"/>
  <c r="E36"/>
  <c r="I32"/>
  <c r="J32" s="1"/>
  <c r="G32"/>
  <c r="H32" s="1"/>
  <c r="E32"/>
  <c r="I31"/>
  <c r="J31" s="1"/>
  <c r="G31"/>
  <c r="H31" s="1"/>
  <c r="E31"/>
  <c r="I30"/>
  <c r="J30" s="1"/>
  <c r="G30"/>
  <c r="H30" s="1"/>
  <c r="E30"/>
  <c r="I29"/>
  <c r="J29" s="1"/>
  <c r="G29"/>
  <c r="H29" s="1"/>
  <c r="E29"/>
  <c r="I28"/>
  <c r="J28" s="1"/>
  <c r="G28"/>
  <c r="H28" s="1"/>
  <c r="E28"/>
  <c r="I20"/>
  <c r="G20"/>
  <c r="E20"/>
  <c r="I19"/>
  <c r="J19" s="1"/>
  <c r="G19"/>
  <c r="E19"/>
  <c r="I18"/>
  <c r="J18" s="1"/>
  <c r="G18"/>
  <c r="H18" s="1"/>
  <c r="E18"/>
  <c r="F18" s="1"/>
  <c r="I17"/>
  <c r="J17" s="1"/>
  <c r="G17"/>
  <c r="H17" s="1"/>
  <c r="E17"/>
  <c r="I16"/>
  <c r="G16"/>
  <c r="E16"/>
  <c r="I15"/>
  <c r="J15" s="1"/>
  <c r="G15"/>
  <c r="H15" s="1"/>
  <c r="E15"/>
  <c r="I14"/>
  <c r="J14" s="1"/>
  <c r="G14"/>
  <c r="H14" s="1"/>
  <c r="E14"/>
  <c r="I13"/>
  <c r="J13" s="1"/>
  <c r="G13"/>
  <c r="H13" s="1"/>
  <c r="E13"/>
  <c r="I12"/>
  <c r="J12" s="1"/>
  <c r="G12"/>
  <c r="H12" s="1"/>
  <c r="E12"/>
  <c r="F12" s="1"/>
  <c r="I11"/>
  <c r="J11" s="1"/>
  <c r="G11"/>
  <c r="H11" s="1"/>
  <c r="E11"/>
  <c r="F11" s="1"/>
  <c r="I10"/>
  <c r="J10" s="1"/>
  <c r="G10"/>
  <c r="E10"/>
  <c r="F10" s="1"/>
  <c r="I9"/>
  <c r="G9"/>
  <c r="E9"/>
  <c r="F9" s="1"/>
  <c r="I8"/>
  <c r="J8" s="1"/>
  <c r="G8"/>
  <c r="H8" s="1"/>
  <c r="I7"/>
  <c r="J7" s="1"/>
  <c r="G7"/>
  <c r="H7" s="1"/>
  <c r="E7"/>
  <c r="I6"/>
  <c r="J6" s="1"/>
  <c r="G6"/>
  <c r="H6" s="1"/>
  <c r="E6"/>
  <c r="F6" s="1"/>
  <c r="V76" i="4"/>
  <c r="V75"/>
  <c r="O74"/>
  <c r="V73"/>
  <c r="V72"/>
  <c r="V71"/>
  <c r="V52"/>
  <c r="O51"/>
  <c r="E170" i="7" s="1"/>
  <c r="O50" i="4"/>
  <c r="O49"/>
  <c r="O48"/>
  <c r="O47"/>
  <c r="O46"/>
  <c r="O45"/>
  <c r="O44"/>
  <c r="O43"/>
  <c r="O42"/>
  <c r="O41"/>
  <c r="O40"/>
  <c r="O39"/>
  <c r="O38"/>
  <c r="O37"/>
  <c r="O36"/>
  <c r="O35"/>
  <c r="E8" i="7" s="1"/>
  <c r="F8" s="1"/>
  <c r="O34" i="4"/>
  <c r="O33"/>
  <c r="O32"/>
  <c r="O31"/>
  <c r="O30"/>
  <c r="O29"/>
  <c r="O28"/>
  <c r="O27"/>
  <c r="O26"/>
  <c r="O25"/>
  <c r="O24"/>
  <c r="V24"/>
  <c r="O23"/>
  <c r="V23"/>
  <c r="O22"/>
  <c r="V22"/>
  <c r="O21"/>
  <c r="E175" i="7" s="1"/>
  <c r="O20" i="4"/>
  <c r="O19"/>
  <c r="E126" i="7" s="1"/>
  <c r="O18" i="4"/>
  <c r="O17"/>
  <c r="O16"/>
  <c r="O15"/>
  <c r="V14"/>
  <c r="V13"/>
  <c r="V12"/>
  <c r="V11"/>
  <c r="V10"/>
  <c r="V9"/>
  <c r="V8"/>
  <c r="V7"/>
  <c r="V6"/>
  <c r="H324" i="7"/>
  <c r="J324"/>
  <c r="H313"/>
  <c r="J313"/>
  <c r="H306"/>
  <c r="J306"/>
  <c r="F294"/>
  <c r="K290"/>
  <c r="H289"/>
  <c r="J289"/>
  <c r="H288"/>
  <c r="J288"/>
  <c r="F283"/>
  <c r="H283"/>
  <c r="H280"/>
  <c r="F275"/>
  <c r="H275"/>
  <c r="F272"/>
  <c r="H266"/>
  <c r="J266"/>
  <c r="F264"/>
  <c r="F260"/>
  <c r="H260"/>
  <c r="H258"/>
  <c r="H255"/>
  <c r="F39" i="8" s="1"/>
  <c r="G208" i="7" s="1"/>
  <c r="H208" s="1"/>
  <c r="J255"/>
  <c r="G39" i="8" s="1"/>
  <c r="I208" i="7" s="1"/>
  <c r="J208" s="1"/>
  <c r="H254"/>
  <c r="J254"/>
  <c r="H253"/>
  <c r="J253"/>
  <c r="H251"/>
  <c r="K251"/>
  <c r="H246"/>
  <c r="J246"/>
  <c r="F244"/>
  <c r="H244"/>
  <c r="F240"/>
  <c r="H240"/>
  <c r="F237"/>
  <c r="H237"/>
  <c r="F233"/>
  <c r="H233"/>
  <c r="F231"/>
  <c r="F225"/>
  <c r="H225"/>
  <c r="H218"/>
  <c r="J218"/>
  <c r="H214"/>
  <c r="F204"/>
  <c r="H204"/>
  <c r="H200"/>
  <c r="F199"/>
  <c r="F192"/>
  <c r="H187"/>
  <c r="J187"/>
  <c r="H185"/>
  <c r="F181"/>
  <c r="F182" s="1"/>
  <c r="F177"/>
  <c r="H176"/>
  <c r="J176"/>
  <c r="F166"/>
  <c r="F159"/>
  <c r="F155"/>
  <c r="F156" s="1"/>
  <c r="E24" i="8" s="1"/>
  <c r="F151" i="7"/>
  <c r="H151"/>
  <c r="J150"/>
  <c r="F146"/>
  <c r="E22" i="8" s="1"/>
  <c r="H146" i="7"/>
  <c r="F22" i="8" s="1"/>
  <c r="G114" i="7" s="1"/>
  <c r="H114" s="1"/>
  <c r="F145"/>
  <c r="H145"/>
  <c r="F142"/>
  <c r="F133"/>
  <c r="H133"/>
  <c r="H126"/>
  <c r="J126"/>
  <c r="F122"/>
  <c r="E18" i="8" s="1"/>
  <c r="H122" i="7"/>
  <c r="F18" i="8" s="1"/>
  <c r="G110" i="7" s="1"/>
  <c r="H110" s="1"/>
  <c r="F121"/>
  <c r="H121"/>
  <c r="F116"/>
  <c r="E17" i="8" s="1"/>
  <c r="H116" i="7"/>
  <c r="F17" i="8" s="1"/>
  <c r="G23" i="7" s="1"/>
  <c r="H23" s="1"/>
  <c r="F115"/>
  <c r="H115"/>
  <c r="F107"/>
  <c r="H107"/>
  <c r="F16" i="8" s="1"/>
  <c r="G22" i="7" s="1"/>
  <c r="H22" s="1"/>
  <c r="F106"/>
  <c r="H106"/>
  <c r="F105"/>
  <c r="H105"/>
  <c r="F103"/>
  <c r="J99"/>
  <c r="F96"/>
  <c r="H92"/>
  <c r="J92"/>
  <c r="J86"/>
  <c r="F82"/>
  <c r="H82"/>
  <c r="F76"/>
  <c r="F63"/>
  <c r="F50"/>
  <c r="H50"/>
  <c r="F49"/>
  <c r="F48"/>
  <c r="F44"/>
  <c r="H38"/>
  <c r="J38"/>
  <c r="F37"/>
  <c r="F36"/>
  <c r="F32"/>
  <c r="F28"/>
  <c r="F25"/>
  <c r="E5" i="8" s="1"/>
  <c r="E6" i="9" s="1"/>
  <c r="H25" i="7"/>
  <c r="F5" i="8" s="1"/>
  <c r="G6" i="9" s="1"/>
  <c r="F24" i="7"/>
  <c r="H24"/>
  <c r="H21"/>
  <c r="J21"/>
  <c r="F20"/>
  <c r="H20"/>
  <c r="J20"/>
  <c r="F19"/>
  <c r="F16"/>
  <c r="H16"/>
  <c r="H10"/>
  <c r="H9"/>
  <c r="J9"/>
  <c r="F7"/>
  <c r="F100" i="9"/>
  <c r="F56"/>
  <c r="J56"/>
  <c r="F33"/>
  <c r="J33"/>
  <c r="F126" i="7" l="1"/>
  <c r="L126" s="1"/>
  <c r="K126"/>
  <c r="E215"/>
  <c r="F215" s="1"/>
  <c r="L215" s="1"/>
  <c r="E305"/>
  <c r="F305" s="1"/>
  <c r="E306" s="1"/>
  <c r="K306" s="1"/>
  <c r="E245"/>
  <c r="F245" s="1"/>
  <c r="E18" i="12"/>
  <c r="E39"/>
  <c r="E46"/>
  <c r="E32"/>
  <c r="E25"/>
  <c r="E7"/>
  <c r="E57"/>
  <c r="E186" i="7"/>
  <c r="F186" s="1"/>
  <c r="E187" s="1"/>
  <c r="F187" s="1"/>
  <c r="E312"/>
  <c r="F312" s="1"/>
  <c r="E313" s="1"/>
  <c r="K313" s="1"/>
  <c r="E265"/>
  <c r="F265" s="1"/>
  <c r="E323"/>
  <c r="F323" s="1"/>
  <c r="E324" s="1"/>
  <c r="K324" s="1"/>
  <c r="K281"/>
  <c r="K280"/>
  <c r="H261"/>
  <c r="F40" i="8" s="1"/>
  <c r="G209" i="7" s="1"/>
  <c r="H209" s="1"/>
  <c r="H210" s="1"/>
  <c r="F33" i="8" s="1"/>
  <c r="G70" i="7" s="1"/>
  <c r="H70" s="1"/>
  <c r="L187"/>
  <c r="F134"/>
  <c r="E20" i="8" s="1"/>
  <c r="E112" i="7" s="1"/>
  <c r="F112" s="1"/>
  <c r="K32"/>
  <c r="K16"/>
  <c r="K214"/>
  <c r="K11"/>
  <c r="K199"/>
  <c r="K161"/>
  <c r="K9"/>
  <c r="K137"/>
  <c r="K87"/>
  <c r="K216"/>
  <c r="H39"/>
  <c r="F7" i="8" s="1"/>
  <c r="G8" i="9" s="1"/>
  <c r="H88" i="7"/>
  <c r="F13" i="8" s="1"/>
  <c r="G55" i="9" s="1"/>
  <c r="K80"/>
  <c r="B170" i="5"/>
  <c r="E170" s="1"/>
  <c r="E83" i="9"/>
  <c r="K83" s="1"/>
  <c r="H12" i="6"/>
  <c r="E182" i="5"/>
  <c r="E181"/>
  <c r="D149"/>
  <c r="G10" i="6" s="1"/>
  <c r="I77" i="9" s="1"/>
  <c r="C149" i="5"/>
  <c r="F10" i="6" s="1"/>
  <c r="G77" i="9" s="1"/>
  <c r="B149" i="5"/>
  <c r="H8" i="6"/>
  <c r="E119" i="5"/>
  <c r="E118"/>
  <c r="H7" i="6"/>
  <c r="E28" i="5"/>
  <c r="E30" i="9"/>
  <c r="K30" s="1"/>
  <c r="H5" i="6"/>
  <c r="E27" i="5"/>
  <c r="E20"/>
  <c r="F6" i="9"/>
  <c r="H6"/>
  <c r="E76"/>
  <c r="K76" s="1"/>
  <c r="H9" i="6"/>
  <c r="E75" i="9"/>
  <c r="K75" s="1"/>
  <c r="H6" i="6"/>
  <c r="K99" i="7"/>
  <c r="J39"/>
  <c r="G7" i="8" s="1"/>
  <c r="I8" i="9" s="1"/>
  <c r="J214" i="7"/>
  <c r="K20"/>
  <c r="K44"/>
  <c r="K82"/>
  <c r="K119"/>
  <c r="L37"/>
  <c r="F39"/>
  <c r="E7" i="8" s="1"/>
  <c r="E8" i="9" s="1"/>
  <c r="K42" i="7"/>
  <c r="L251"/>
  <c r="K63"/>
  <c r="K155"/>
  <c r="K237"/>
  <c r="K287"/>
  <c r="K103"/>
  <c r="K181"/>
  <c r="K37"/>
  <c r="K150"/>
  <c r="K202"/>
  <c r="L101" i="9"/>
  <c r="K101"/>
  <c r="K100"/>
  <c r="L100"/>
  <c r="K99"/>
  <c r="L99"/>
  <c r="K82"/>
  <c r="K81"/>
  <c r="K57"/>
  <c r="K32"/>
  <c r="K31"/>
  <c r="K325" i="7"/>
  <c r="L325"/>
  <c r="J326"/>
  <c r="K323"/>
  <c r="L323"/>
  <c r="K322"/>
  <c r="H322"/>
  <c r="H326" s="1"/>
  <c r="K318"/>
  <c r="F318"/>
  <c r="L314"/>
  <c r="K314"/>
  <c r="J315"/>
  <c r="K312"/>
  <c r="H315"/>
  <c r="L312"/>
  <c r="L311"/>
  <c r="K311"/>
  <c r="K307"/>
  <c r="F307"/>
  <c r="L307" s="1"/>
  <c r="J308"/>
  <c r="I300" s="1"/>
  <c r="J300" s="1"/>
  <c r="J301" s="1"/>
  <c r="G46" i="8" s="1"/>
  <c r="I81" i="7" s="1"/>
  <c r="J81" s="1"/>
  <c r="L304"/>
  <c r="H308"/>
  <c r="G300" s="1"/>
  <c r="H300" s="1"/>
  <c r="H301" s="1"/>
  <c r="F46" i="8" s="1"/>
  <c r="G81" i="7" s="1"/>
  <c r="H81" s="1"/>
  <c r="K304"/>
  <c r="L299"/>
  <c r="K299"/>
  <c r="J296"/>
  <c r="G45" i="8" s="1"/>
  <c r="I80" i="7" s="1"/>
  <c r="J80" s="1"/>
  <c r="K295"/>
  <c r="H296"/>
  <c r="F45" i="8" s="1"/>
  <c r="G80" i="7" s="1"/>
  <c r="H80" s="1"/>
  <c r="F295"/>
  <c r="K294"/>
  <c r="L294"/>
  <c r="L290"/>
  <c r="K288"/>
  <c r="F288"/>
  <c r="L288" s="1"/>
  <c r="J287"/>
  <c r="J291" s="1"/>
  <c r="G44" i="8" s="1"/>
  <c r="I75" i="7" s="1"/>
  <c r="J75" s="1"/>
  <c r="H291"/>
  <c r="F44" i="8" s="1"/>
  <c r="G75" i="7" s="1"/>
  <c r="H75" s="1"/>
  <c r="E289"/>
  <c r="K289" s="1"/>
  <c r="L281"/>
  <c r="I283"/>
  <c r="K283" s="1"/>
  <c r="L280"/>
  <c r="K279"/>
  <c r="F279"/>
  <c r="K273"/>
  <c r="L273"/>
  <c r="K272"/>
  <c r="L272"/>
  <c r="K271"/>
  <c r="I275"/>
  <c r="K275" s="1"/>
  <c r="F271"/>
  <c r="K267"/>
  <c r="F267"/>
  <c r="L267" s="1"/>
  <c r="K265"/>
  <c r="J268"/>
  <c r="H265"/>
  <c r="L265" s="1"/>
  <c r="E266"/>
  <c r="F266" s="1"/>
  <c r="L266" s="1"/>
  <c r="K264"/>
  <c r="L264"/>
  <c r="K259"/>
  <c r="I260"/>
  <c r="J260" s="1"/>
  <c r="L260" s="1"/>
  <c r="F259"/>
  <c r="K258"/>
  <c r="L258"/>
  <c r="K252"/>
  <c r="F252"/>
  <c r="K247"/>
  <c r="J248"/>
  <c r="I203" s="1"/>
  <c r="J203" s="1"/>
  <c r="H247"/>
  <c r="L247" s="1"/>
  <c r="K244"/>
  <c r="L244"/>
  <c r="K239"/>
  <c r="H241"/>
  <c r="F37" i="8" s="1"/>
  <c r="G74" i="7" s="1"/>
  <c r="H74" s="1"/>
  <c r="F239"/>
  <c r="L239" s="1"/>
  <c r="K238"/>
  <c r="I240"/>
  <c r="K240" s="1"/>
  <c r="F238"/>
  <c r="J237"/>
  <c r="L237" s="1"/>
  <c r="K231"/>
  <c r="I233"/>
  <c r="K233" s="1"/>
  <c r="L231"/>
  <c r="K230"/>
  <c r="F230"/>
  <c r="L230" s="1"/>
  <c r="K229"/>
  <c r="F229"/>
  <c r="K224"/>
  <c r="F224"/>
  <c r="L224" s="1"/>
  <c r="I225"/>
  <c r="K225" s="1"/>
  <c r="H226"/>
  <c r="F35" i="8" s="1"/>
  <c r="G68" i="7" s="1"/>
  <c r="H68" s="1"/>
  <c r="K223"/>
  <c r="F223"/>
  <c r="L223" s="1"/>
  <c r="K222"/>
  <c r="L222"/>
  <c r="F226"/>
  <c r="E35" i="8" s="1"/>
  <c r="K217" i="7"/>
  <c r="E218"/>
  <c r="F218" s="1"/>
  <c r="L218" s="1"/>
  <c r="F217"/>
  <c r="L217" s="1"/>
  <c r="J216"/>
  <c r="L216" s="1"/>
  <c r="H219"/>
  <c r="F34" i="8" s="1"/>
  <c r="G71" i="7" s="1"/>
  <c r="H71" s="1"/>
  <c r="L214"/>
  <c r="K213"/>
  <c r="F213"/>
  <c r="J202"/>
  <c r="L202" s="1"/>
  <c r="K201"/>
  <c r="L201"/>
  <c r="K200"/>
  <c r="L200"/>
  <c r="J199"/>
  <c r="L199" s="1"/>
  <c r="K198"/>
  <c r="H198"/>
  <c r="K192"/>
  <c r="H192"/>
  <c r="K188"/>
  <c r="J189"/>
  <c r="H188"/>
  <c r="L188" s="1"/>
  <c r="F189"/>
  <c r="K186"/>
  <c r="K185"/>
  <c r="L185"/>
  <c r="J181"/>
  <c r="J182" s="1"/>
  <c r="I52" s="1"/>
  <c r="J52" s="1"/>
  <c r="E52"/>
  <c r="K177"/>
  <c r="L177"/>
  <c r="J178"/>
  <c r="K175"/>
  <c r="H178"/>
  <c r="F175"/>
  <c r="E176" s="1"/>
  <c r="K176" s="1"/>
  <c r="K174"/>
  <c r="F174"/>
  <c r="K170"/>
  <c r="F170"/>
  <c r="J167"/>
  <c r="G26" i="8" s="1"/>
  <c r="I143" i="7" s="1"/>
  <c r="J143" s="1"/>
  <c r="K166"/>
  <c r="L166"/>
  <c r="K165"/>
  <c r="H165"/>
  <c r="H167" s="1"/>
  <c r="F26" i="8" s="1"/>
  <c r="G143" i="7" s="1"/>
  <c r="H143" s="1"/>
  <c r="F167"/>
  <c r="E26" i="8" s="1"/>
  <c r="J162" i="7"/>
  <c r="G25" i="8" s="1"/>
  <c r="I138" i="7" s="1"/>
  <c r="J138" s="1"/>
  <c r="J139" s="1"/>
  <c r="G21" i="8" s="1"/>
  <c r="I113" i="7" s="1"/>
  <c r="J113" s="1"/>
  <c r="H162"/>
  <c r="F25" i="8" s="1"/>
  <c r="G138" i="7" s="1"/>
  <c r="H138" s="1"/>
  <c r="H139" s="1"/>
  <c r="F21" i="8" s="1"/>
  <c r="G113" i="7" s="1"/>
  <c r="H113" s="1"/>
  <c r="L161"/>
  <c r="K160"/>
  <c r="L160"/>
  <c r="F162"/>
  <c r="E25" i="8" s="1"/>
  <c r="E138" i="7" s="1"/>
  <c r="F138" s="1"/>
  <c r="K159"/>
  <c r="L159"/>
  <c r="J155"/>
  <c r="J156" s="1"/>
  <c r="G24" i="8" s="1"/>
  <c r="I127" i="7" s="1"/>
  <c r="J127" s="1"/>
  <c r="J128" s="1"/>
  <c r="G19" i="8" s="1"/>
  <c r="I111" i="7" s="1"/>
  <c r="J111" s="1"/>
  <c r="E127"/>
  <c r="F127" s="1"/>
  <c r="L150"/>
  <c r="F152"/>
  <c r="E23" i="8" s="1"/>
  <c r="E120" i="7" s="1"/>
  <c r="F120" s="1"/>
  <c r="K149"/>
  <c r="H149"/>
  <c r="L149" s="1"/>
  <c r="K142"/>
  <c r="H142"/>
  <c r="L142" s="1"/>
  <c r="E114"/>
  <c r="F114" s="1"/>
  <c r="L137"/>
  <c r="K132"/>
  <c r="L132"/>
  <c r="I133"/>
  <c r="K133" s="1"/>
  <c r="H134"/>
  <c r="F20" i="8" s="1"/>
  <c r="G112" i="7" s="1"/>
  <c r="H112" s="1"/>
  <c r="K131"/>
  <c r="L131"/>
  <c r="H128"/>
  <c r="F19" i="8" s="1"/>
  <c r="G111" i="7" s="1"/>
  <c r="H111" s="1"/>
  <c r="K125"/>
  <c r="L125"/>
  <c r="J119"/>
  <c r="L119" s="1"/>
  <c r="E110"/>
  <c r="F110" s="1"/>
  <c r="E23"/>
  <c r="K104"/>
  <c r="H104"/>
  <c r="L104" s="1"/>
  <c r="H103"/>
  <c r="J100"/>
  <c r="G15" i="8" s="1"/>
  <c r="I98" i="9" s="1"/>
  <c r="J98" s="1"/>
  <c r="J119" s="1"/>
  <c r="I11" i="10" s="1"/>
  <c r="J11" s="1"/>
  <c r="L99" i="7"/>
  <c r="K98"/>
  <c r="L98"/>
  <c r="L97"/>
  <c r="K97"/>
  <c r="K96"/>
  <c r="H96"/>
  <c r="H100" s="1"/>
  <c r="F15" i="8" s="1"/>
  <c r="G98" i="9" s="1"/>
  <c r="H98" s="1"/>
  <c r="H119" s="1"/>
  <c r="G11" i="10" s="1"/>
  <c r="H11" s="1"/>
  <c r="F100" i="7"/>
  <c r="E92"/>
  <c r="K92" s="1"/>
  <c r="H93"/>
  <c r="F14" i="8" s="1"/>
  <c r="G58" i="9" s="1"/>
  <c r="K91" i="7"/>
  <c r="F91"/>
  <c r="J87"/>
  <c r="J88" s="1"/>
  <c r="G13" i="8" s="1"/>
  <c r="I55" i="9" s="1"/>
  <c r="F88" i="7"/>
  <c r="E13" i="8" s="1"/>
  <c r="E55" i="9" s="1"/>
  <c r="L86" i="7"/>
  <c r="L82"/>
  <c r="K76"/>
  <c r="L76"/>
  <c r="L63"/>
  <c r="K49"/>
  <c r="L49"/>
  <c r="K48"/>
  <c r="H48"/>
  <c r="L48" s="1"/>
  <c r="H44"/>
  <c r="L44" s="1"/>
  <c r="K43"/>
  <c r="H45"/>
  <c r="F8" i="8" s="1"/>
  <c r="G9" i="9" s="1"/>
  <c r="F43" i="7"/>
  <c r="L43" s="1"/>
  <c r="J42"/>
  <c r="J45" s="1"/>
  <c r="G8" i="8" s="1"/>
  <c r="I9" i="9" s="1"/>
  <c r="L38" i="7"/>
  <c r="K36"/>
  <c r="L36"/>
  <c r="L32"/>
  <c r="K31"/>
  <c r="F31"/>
  <c r="L31" s="1"/>
  <c r="K30"/>
  <c r="H33"/>
  <c r="F6" i="8" s="1"/>
  <c r="G7" i="9" s="1"/>
  <c r="H7" s="1"/>
  <c r="F30" i="7"/>
  <c r="L30" s="1"/>
  <c r="J33"/>
  <c r="G6" i="8" s="1"/>
  <c r="I7" i="9" s="1"/>
  <c r="J7" s="1"/>
  <c r="K29" i="7"/>
  <c r="F29"/>
  <c r="K28"/>
  <c r="L28"/>
  <c r="L20"/>
  <c r="K19"/>
  <c r="H19"/>
  <c r="L19" s="1"/>
  <c r="L18"/>
  <c r="K18"/>
  <c r="K17"/>
  <c r="F17"/>
  <c r="L17" s="1"/>
  <c r="J16"/>
  <c r="L16" s="1"/>
  <c r="K15"/>
  <c r="F15"/>
  <c r="L15" s="1"/>
  <c r="K14"/>
  <c r="F14"/>
  <c r="L14" s="1"/>
  <c r="K13"/>
  <c r="F13"/>
  <c r="L13" s="1"/>
  <c r="K12"/>
  <c r="L12"/>
  <c r="L11"/>
  <c r="K10"/>
  <c r="L10"/>
  <c r="L9"/>
  <c r="L8"/>
  <c r="K8"/>
  <c r="K7"/>
  <c r="L7"/>
  <c r="K6"/>
  <c r="L6"/>
  <c r="F324"/>
  <c r="L324" s="1"/>
  <c r="F313"/>
  <c r="J204"/>
  <c r="E16" i="8"/>
  <c r="L39" i="7"/>
  <c r="K215" l="1"/>
  <c r="F39" i="12"/>
  <c r="K39"/>
  <c r="F18"/>
  <c r="K18"/>
  <c r="F46"/>
  <c r="K46"/>
  <c r="F32"/>
  <c r="K32"/>
  <c r="F25"/>
  <c r="K25"/>
  <c r="F7"/>
  <c r="K7"/>
  <c r="F57"/>
  <c r="K57"/>
  <c r="K305" i="7"/>
  <c r="L305"/>
  <c r="K245"/>
  <c r="F306"/>
  <c r="K187"/>
  <c r="L186"/>
  <c r="H7" i="8"/>
  <c r="J219" i="7"/>
  <c r="G34" i="8" s="1"/>
  <c r="I59" i="7" s="1"/>
  <c r="J59" s="1"/>
  <c r="J261"/>
  <c r="G40" i="8" s="1"/>
  <c r="I209" i="7" s="1"/>
  <c r="J209" s="1"/>
  <c r="J210" s="1"/>
  <c r="G33" i="8" s="1"/>
  <c r="I58" i="7" s="1"/>
  <c r="J58" s="1"/>
  <c r="F45"/>
  <c r="E8" i="8" s="1"/>
  <c r="E9" i="9" s="1"/>
  <c r="K9" s="1"/>
  <c r="F268" i="7"/>
  <c r="K8" i="9"/>
  <c r="B171" i="5"/>
  <c r="E11" i="6" s="1"/>
  <c r="E79" i="9" s="1"/>
  <c r="K79" s="1"/>
  <c r="E149" i="5"/>
  <c r="E10" i="6"/>
  <c r="H189" i="7"/>
  <c r="L322"/>
  <c r="F326"/>
  <c r="I232"/>
  <c r="J232" s="1"/>
  <c r="J234" s="1"/>
  <c r="G36" i="8" s="1"/>
  <c r="I61" i="7" s="1"/>
  <c r="J61" s="1"/>
  <c r="I282"/>
  <c r="J282" s="1"/>
  <c r="I274"/>
  <c r="J274" s="1"/>
  <c r="H248"/>
  <c r="G194" s="1"/>
  <c r="H194" s="1"/>
  <c r="H268"/>
  <c r="K55" i="9"/>
  <c r="I51" i="7"/>
  <c r="J51" s="1"/>
  <c r="I193"/>
  <c r="I105"/>
  <c r="K105" s="1"/>
  <c r="G51"/>
  <c r="H51" s="1"/>
  <c r="H53" s="1"/>
  <c r="G193"/>
  <c r="H193" s="1"/>
  <c r="L318"/>
  <c r="F319"/>
  <c r="L313"/>
  <c r="F315"/>
  <c r="J83"/>
  <c r="G12" i="8" s="1"/>
  <c r="I54" i="9" s="1"/>
  <c r="H83" i="7"/>
  <c r="F12" i="8" s="1"/>
  <c r="G54" i="9" s="1"/>
  <c r="L306" i="7"/>
  <c r="F308"/>
  <c r="L295"/>
  <c r="F296"/>
  <c r="L287"/>
  <c r="F289"/>
  <c r="J283"/>
  <c r="L283" s="1"/>
  <c r="L279"/>
  <c r="J275"/>
  <c r="L271"/>
  <c r="K266"/>
  <c r="K260"/>
  <c r="L259"/>
  <c r="F261"/>
  <c r="E40" i="8" s="1"/>
  <c r="E209" i="7" s="1"/>
  <c r="F209" s="1"/>
  <c r="L252"/>
  <c r="E253"/>
  <c r="I194"/>
  <c r="J194" s="1"/>
  <c r="L245"/>
  <c r="E246"/>
  <c r="G62"/>
  <c r="H62" s="1"/>
  <c r="J240"/>
  <c r="L240" s="1"/>
  <c r="L238"/>
  <c r="F241"/>
  <c r="E37" i="8" s="1"/>
  <c r="J233" i="7"/>
  <c r="L233" s="1"/>
  <c r="L229"/>
  <c r="J225"/>
  <c r="L225" s="1"/>
  <c r="G60"/>
  <c r="H60" s="1"/>
  <c r="E68"/>
  <c r="E60"/>
  <c r="K218"/>
  <c r="G59"/>
  <c r="H59" s="1"/>
  <c r="L213"/>
  <c r="F219"/>
  <c r="G58"/>
  <c r="H58" s="1"/>
  <c r="L198"/>
  <c r="L204"/>
  <c r="J205"/>
  <c r="G32" i="8" s="1"/>
  <c r="L192" i="7"/>
  <c r="H29" i="8"/>
  <c r="L181" i="7"/>
  <c r="L182"/>
  <c r="F52"/>
  <c r="L52" s="1"/>
  <c r="K52"/>
  <c r="L175"/>
  <c r="F178"/>
  <c r="F176"/>
  <c r="L176" s="1"/>
  <c r="L174"/>
  <c r="F171"/>
  <c r="L170"/>
  <c r="L165"/>
  <c r="H26" i="8"/>
  <c r="E143" i="7"/>
  <c r="L167"/>
  <c r="K138"/>
  <c r="H25" i="8"/>
  <c r="L162" i="7"/>
  <c r="H24" i="8"/>
  <c r="L155" i="7"/>
  <c r="L156"/>
  <c r="L127"/>
  <c r="F128"/>
  <c r="E19" i="8" s="1"/>
  <c r="H19" s="1"/>
  <c r="K127" i="7"/>
  <c r="I151"/>
  <c r="H152"/>
  <c r="L138"/>
  <c r="F139"/>
  <c r="J133"/>
  <c r="F23"/>
  <c r="L103"/>
  <c r="E22"/>
  <c r="F22" s="1"/>
  <c r="L96"/>
  <c r="L100"/>
  <c r="E15" i="8"/>
  <c r="F92" i="7"/>
  <c r="L92" s="1"/>
  <c r="L91"/>
  <c r="L87"/>
  <c r="H13" i="8"/>
  <c r="L88" i="7"/>
  <c r="I50"/>
  <c r="L42"/>
  <c r="L29"/>
  <c r="F33"/>
  <c r="E21"/>
  <c r="K21" s="1"/>
  <c r="L39" i="12" l="1"/>
  <c r="E40"/>
  <c r="L18"/>
  <c r="E19"/>
  <c r="E33"/>
  <c r="L32"/>
  <c r="E47"/>
  <c r="L46"/>
  <c r="E26"/>
  <c r="L25"/>
  <c r="E8"/>
  <c r="L7"/>
  <c r="L57"/>
  <c r="E58"/>
  <c r="J241" i="7"/>
  <c r="H195"/>
  <c r="F31" i="8" s="1"/>
  <c r="G56" i="7" s="1"/>
  <c r="H56" s="1"/>
  <c r="I70"/>
  <c r="J70" s="1"/>
  <c r="H8" i="8"/>
  <c r="G203" i="7"/>
  <c r="H203" s="1"/>
  <c r="H205" s="1"/>
  <c r="F32" i="8" s="1"/>
  <c r="G57" i="7" s="1"/>
  <c r="H57" s="1"/>
  <c r="L45"/>
  <c r="J226"/>
  <c r="G35" i="8" s="1"/>
  <c r="H35" s="1"/>
  <c r="L268" i="7"/>
  <c r="F93"/>
  <c r="L93" s="1"/>
  <c r="I71"/>
  <c r="J71" s="1"/>
  <c r="L209"/>
  <c r="E171" i="5"/>
  <c r="H11" i="6"/>
  <c r="E77" i="9"/>
  <c r="K77" s="1"/>
  <c r="H10" i="6"/>
  <c r="J193" i="7"/>
  <c r="J195" s="1"/>
  <c r="G31" i="8" s="1"/>
  <c r="I56" i="7" s="1"/>
  <c r="J56" s="1"/>
  <c r="J284"/>
  <c r="G43" i="8" s="1"/>
  <c r="I73" i="7" s="1"/>
  <c r="J73" s="1"/>
  <c r="J105"/>
  <c r="L105" s="1"/>
  <c r="I106" s="1"/>
  <c r="J106" s="1"/>
  <c r="L106" s="1"/>
  <c r="L189"/>
  <c r="L326"/>
  <c r="G232"/>
  <c r="H232" s="1"/>
  <c r="H234" s="1"/>
  <c r="F36" i="8" s="1"/>
  <c r="G61" i="7" s="1"/>
  <c r="H61" s="1"/>
  <c r="G282"/>
  <c r="H282" s="1"/>
  <c r="H284" s="1"/>
  <c r="F43" i="8" s="1"/>
  <c r="G73" i="7" s="1"/>
  <c r="H73" s="1"/>
  <c r="G274"/>
  <c r="H274" s="1"/>
  <c r="H276" s="1"/>
  <c r="F42" i="8" s="1"/>
  <c r="G72" i="7" s="1"/>
  <c r="H72" s="1"/>
  <c r="H15" i="8"/>
  <c r="E98" i="9"/>
  <c r="H49" i="8"/>
  <c r="L319" i="7"/>
  <c r="L315"/>
  <c r="L308"/>
  <c r="E45" i="8"/>
  <c r="L296" i="7"/>
  <c r="L289"/>
  <c r="F291"/>
  <c r="L275"/>
  <c r="J276"/>
  <c r="K209"/>
  <c r="L261"/>
  <c r="H40" i="8"/>
  <c r="K253" i="7"/>
  <c r="F253"/>
  <c r="K246"/>
  <c r="F246"/>
  <c r="E62"/>
  <c r="F62" s="1"/>
  <c r="E74"/>
  <c r="F74" s="1"/>
  <c r="G37" i="8"/>
  <c r="L241" i="7"/>
  <c r="F60"/>
  <c r="F68"/>
  <c r="E34" i="8"/>
  <c r="L219" i="7"/>
  <c r="I69"/>
  <c r="J69" s="1"/>
  <c r="I57"/>
  <c r="J57" s="1"/>
  <c r="L178"/>
  <c r="E27" i="8"/>
  <c r="L171" i="7"/>
  <c r="F143"/>
  <c r="L143" s="1"/>
  <c r="K143"/>
  <c r="L128"/>
  <c r="E111"/>
  <c r="K111" s="1"/>
  <c r="F23" i="8"/>
  <c r="J151" i="7"/>
  <c r="K151"/>
  <c r="E21" i="8"/>
  <c r="L139" i="7"/>
  <c r="L133"/>
  <c r="J134"/>
  <c r="J107"/>
  <c r="F9" i="8"/>
  <c r="G29" i="9" s="1"/>
  <c r="H29" s="1"/>
  <c r="K50" i="7"/>
  <c r="J50"/>
  <c r="E6" i="8"/>
  <c r="L33" i="7"/>
  <c r="F21"/>
  <c r="L21" s="1"/>
  <c r="K33" i="12" l="1"/>
  <c r="F33"/>
  <c r="F40"/>
  <c r="K40"/>
  <c r="F58"/>
  <c r="K58"/>
  <c r="F47"/>
  <c r="K47"/>
  <c r="K26"/>
  <c r="F26"/>
  <c r="K19"/>
  <c r="F19"/>
  <c r="K8"/>
  <c r="F8"/>
  <c r="H64" i="7"/>
  <c r="F10" i="8" s="1"/>
  <c r="G52" i="9" s="1"/>
  <c r="H52" s="1"/>
  <c r="G67" i="7"/>
  <c r="H67" s="1"/>
  <c r="G69"/>
  <c r="H69" s="1"/>
  <c r="L226"/>
  <c r="E14" i="8"/>
  <c r="H14" s="1"/>
  <c r="I68" i="7"/>
  <c r="J68" s="1"/>
  <c r="L68" s="1"/>
  <c r="I60"/>
  <c r="J60" s="1"/>
  <c r="L60" s="1"/>
  <c r="I67"/>
  <c r="J67" s="1"/>
  <c r="F98" i="9"/>
  <c r="K98"/>
  <c r="H77" i="7"/>
  <c r="F11" i="8" s="1"/>
  <c r="G53" i="9" s="1"/>
  <c r="H53" s="1"/>
  <c r="H6" i="8"/>
  <c r="E7" i="9"/>
  <c r="K106" i="7"/>
  <c r="E80"/>
  <c r="H45" i="8"/>
  <c r="E44"/>
  <c r="L291" i="7"/>
  <c r="G42" i="8"/>
  <c r="L253" i="7"/>
  <c r="E254"/>
  <c r="F248"/>
  <c r="L246"/>
  <c r="I74"/>
  <c r="I62"/>
  <c r="H37" i="8"/>
  <c r="E59" i="7"/>
  <c r="E71"/>
  <c r="H34" i="8"/>
  <c r="H27"/>
  <c r="E144" i="7"/>
  <c r="F111"/>
  <c r="L111" s="1"/>
  <c r="G120"/>
  <c r="J152"/>
  <c r="L151"/>
  <c r="E113"/>
  <c r="H21" i="8"/>
  <c r="G20"/>
  <c r="L134" i="7"/>
  <c r="G16" i="8"/>
  <c r="L107" i="7"/>
  <c r="L50"/>
  <c r="J53"/>
  <c r="L33" i="12" l="1"/>
  <c r="F35"/>
  <c r="L58"/>
  <c r="F60"/>
  <c r="L47"/>
  <c r="F49"/>
  <c r="L26"/>
  <c r="F28"/>
  <c r="L19"/>
  <c r="F21"/>
  <c r="L40"/>
  <c r="F42"/>
  <c r="L8"/>
  <c r="F10"/>
  <c r="E58" i="9"/>
  <c r="K58" s="1"/>
  <c r="K60" i="7"/>
  <c r="K68"/>
  <c r="F7" i="9"/>
  <c r="K7"/>
  <c r="F119"/>
  <c r="E11" i="10" s="1"/>
  <c r="L98" i="9"/>
  <c r="L119" s="1"/>
  <c r="F80" i="7"/>
  <c r="K80"/>
  <c r="H44" i="8"/>
  <c r="E75" i="7"/>
  <c r="I72"/>
  <c r="F254"/>
  <c r="K254"/>
  <c r="L248"/>
  <c r="J62"/>
  <c r="K62"/>
  <c r="J74"/>
  <c r="K74"/>
  <c r="F71"/>
  <c r="K71"/>
  <c r="F59"/>
  <c r="K59"/>
  <c r="F144"/>
  <c r="L144" s="1"/>
  <c r="I145" s="1"/>
  <c r="K144"/>
  <c r="H120"/>
  <c r="G23" i="8"/>
  <c r="L152" i="7"/>
  <c r="F113"/>
  <c r="L113" s="1"/>
  <c r="K113"/>
  <c r="I112"/>
  <c r="H20" i="8"/>
  <c r="I22" i="7"/>
  <c r="H16" i="8"/>
  <c r="G9"/>
  <c r="E48" i="11" l="1"/>
  <c r="L49" i="12"/>
  <c r="L60"/>
  <c r="E50" i="11"/>
  <c r="L28" i="12"/>
  <c r="E38" i="11"/>
  <c r="E30"/>
  <c r="L21" i="12"/>
  <c r="E47" i="11"/>
  <c r="L42" i="12"/>
  <c r="L35"/>
  <c r="E41" i="11"/>
  <c r="L10" i="12"/>
  <c r="E28" i="11"/>
  <c r="I29" i="9"/>
  <c r="F11" i="10"/>
  <c r="L11" s="1"/>
  <c r="K11"/>
  <c r="L7" i="9"/>
  <c r="L80" i="7"/>
  <c r="F75"/>
  <c r="L75" s="1"/>
  <c r="K75"/>
  <c r="J72"/>
  <c r="L254"/>
  <c r="F255"/>
  <c r="L62"/>
  <c r="J64"/>
  <c r="G10" i="8" s="1"/>
  <c r="I52" i="9" s="1"/>
  <c r="J52" s="1"/>
  <c r="L74" i="7"/>
  <c r="L71"/>
  <c r="L59"/>
  <c r="K145"/>
  <c r="J145"/>
  <c r="I120"/>
  <c r="H23" i="8"/>
  <c r="J112" i="7"/>
  <c r="L112" s="1"/>
  <c r="K112"/>
  <c r="K22"/>
  <c r="J22"/>
  <c r="L22" s="1"/>
  <c r="H50" i="11" l="1"/>
  <c r="E50" i="8"/>
  <c r="H50" s="1"/>
  <c r="H30" i="11"/>
  <c r="E30" i="8"/>
  <c r="H30" s="1"/>
  <c r="E41"/>
  <c r="H41" i="11"/>
  <c r="E28" i="8"/>
  <c r="H28" i="11"/>
  <c r="H48"/>
  <c r="E48" i="8"/>
  <c r="H48" s="1"/>
  <c r="E38"/>
  <c r="H38" i="11"/>
  <c r="E47" i="8"/>
  <c r="H47" i="11"/>
  <c r="J77" i="7"/>
  <c r="G11" i="8" s="1"/>
  <c r="I53" i="9" s="1"/>
  <c r="J53" s="1"/>
  <c r="J29"/>
  <c r="L255" i="7"/>
  <c r="E39" i="8"/>
  <c r="L145" i="7"/>
  <c r="J146"/>
  <c r="J120"/>
  <c r="L120" s="1"/>
  <c r="I121" s="1"/>
  <c r="K120"/>
  <c r="E51" l="1"/>
  <c r="E193"/>
  <c r="H28" i="8"/>
  <c r="H41"/>
  <c r="E282" i="7"/>
  <c r="E274"/>
  <c r="E232"/>
  <c r="E194"/>
  <c r="E203"/>
  <c r="H38" i="8"/>
  <c r="H47"/>
  <c r="E300" i="7"/>
  <c r="E208"/>
  <c r="H39" i="8"/>
  <c r="G22"/>
  <c r="L146" i="7"/>
  <c r="J121"/>
  <c r="K121"/>
  <c r="K194" l="1"/>
  <c r="F194"/>
  <c r="L194" s="1"/>
  <c r="K51"/>
  <c r="F51"/>
  <c r="F193"/>
  <c r="K193"/>
  <c r="F232"/>
  <c r="K232"/>
  <c r="K300"/>
  <c r="F300"/>
  <c r="F282"/>
  <c r="K282"/>
  <c r="F274"/>
  <c r="K274"/>
  <c r="K203"/>
  <c r="F203"/>
  <c r="F208"/>
  <c r="K208"/>
  <c r="I114"/>
  <c r="H22" i="8"/>
  <c r="J122" i="7"/>
  <c r="L121"/>
  <c r="L51" l="1"/>
  <c r="F53"/>
  <c r="L193"/>
  <c r="F195"/>
  <c r="F284"/>
  <c r="L282"/>
  <c r="F234"/>
  <c r="L232"/>
  <c r="F301"/>
  <c r="L300"/>
  <c r="L274"/>
  <c r="F276"/>
  <c r="F205"/>
  <c r="L203"/>
  <c r="L208"/>
  <c r="F210"/>
  <c r="K114"/>
  <c r="J114"/>
  <c r="L114" s="1"/>
  <c r="G18" i="8"/>
  <c r="L122" i="7"/>
  <c r="E9" i="8" l="1"/>
  <c r="L53" i="7"/>
  <c r="E43" i="8"/>
  <c r="L284" i="7"/>
  <c r="L195"/>
  <c r="E31" i="8"/>
  <c r="E36"/>
  <c r="L234" i="7"/>
  <c r="L301"/>
  <c r="E46" i="8"/>
  <c r="E42"/>
  <c r="L276" i="7"/>
  <c r="E32" i="8"/>
  <c r="L205" i="7"/>
  <c r="L210"/>
  <c r="E33" i="8"/>
  <c r="I110" i="7"/>
  <c r="H18" i="8"/>
  <c r="E29" i="9" l="1"/>
  <c r="H9" i="8"/>
  <c r="E67" i="7"/>
  <c r="E56"/>
  <c r="H31" i="8"/>
  <c r="E72" i="7"/>
  <c r="H42" i="8"/>
  <c r="E73" i="7"/>
  <c r="H43" i="8"/>
  <c r="E61" i="7"/>
  <c r="H36" i="8"/>
  <c r="E81" i="7"/>
  <c r="H46" i="8"/>
  <c r="E57" i="7"/>
  <c r="E69"/>
  <c r="H32" i="8"/>
  <c r="E70" i="7"/>
  <c r="H33" i="8"/>
  <c r="E58" i="7"/>
  <c r="J110"/>
  <c r="L110" s="1"/>
  <c r="I115" s="1"/>
  <c r="K110"/>
  <c r="F72" l="1"/>
  <c r="L72" s="1"/>
  <c r="K72"/>
  <c r="F56"/>
  <c r="L56" s="1"/>
  <c r="K56"/>
  <c r="F73"/>
  <c r="L73" s="1"/>
  <c r="K73"/>
  <c r="F69"/>
  <c r="L69" s="1"/>
  <c r="K69"/>
  <c r="F29" i="9"/>
  <c r="L29" s="1"/>
  <c r="K29"/>
  <c r="F67" i="7"/>
  <c r="L67" s="1"/>
  <c r="K67"/>
  <c r="K61"/>
  <c r="F61"/>
  <c r="L61" s="1"/>
  <c r="F81"/>
  <c r="K81"/>
  <c r="F57"/>
  <c r="L57" s="1"/>
  <c r="K57"/>
  <c r="F70"/>
  <c r="K70"/>
  <c r="K58"/>
  <c r="F58"/>
  <c r="J115"/>
  <c r="K115"/>
  <c r="L81" l="1"/>
  <c r="F83"/>
  <c r="L70"/>
  <c r="F77"/>
  <c r="L58"/>
  <c r="F64"/>
  <c r="L115"/>
  <c r="J116"/>
  <c r="E12" i="8" l="1"/>
  <c r="L83" i="7"/>
  <c r="E11" i="8"/>
  <c r="L77" i="7"/>
  <c r="E10" i="8"/>
  <c r="L64" i="7"/>
  <c r="L116"/>
  <c r="G17" i="8"/>
  <c r="H12" l="1"/>
  <c r="E54" i="9"/>
  <c r="K54" s="1"/>
  <c r="H11" i="8"/>
  <c r="E53" i="9"/>
  <c r="H10" i="8"/>
  <c r="E52" i="9"/>
  <c r="H17" i="8"/>
  <c r="I23" i="7"/>
  <c r="F53" i="9" l="1"/>
  <c r="L53" s="1"/>
  <c r="K53"/>
  <c r="F52"/>
  <c r="K52"/>
  <c r="K23" i="7"/>
  <c r="J23"/>
  <c r="L23" s="1"/>
  <c r="I24" s="1"/>
  <c r="L52" i="9" l="1"/>
  <c r="K24" i="7"/>
  <c r="J24"/>
  <c r="J25" l="1"/>
  <c r="L24"/>
  <c r="G5" i="8" l="1"/>
  <c r="L25" i="7"/>
  <c r="H5" i="8" l="1"/>
  <c r="I6" i="9"/>
  <c r="J6" l="1"/>
  <c r="K6"/>
  <c r="L6" l="1"/>
  <c r="D8" l="1"/>
  <c r="D54"/>
  <c r="F54" l="1"/>
  <c r="H54"/>
  <c r="J54"/>
  <c r="J8"/>
  <c r="H8"/>
  <c r="F8"/>
  <c r="L54" l="1"/>
  <c r="L8"/>
  <c r="D9" l="1"/>
  <c r="F9" l="1"/>
  <c r="H9"/>
  <c r="H27" s="1"/>
  <c r="G7" i="10" s="1"/>
  <c r="H7" s="1"/>
  <c r="J9" i="9"/>
  <c r="J27" s="1"/>
  <c r="I7" i="10" s="1"/>
  <c r="J7" s="1"/>
  <c r="L9" i="9" l="1"/>
  <c r="L27" s="1"/>
  <c r="F27"/>
  <c r="E7" i="10" s="1"/>
  <c r="K7" l="1"/>
  <c r="F7"/>
  <c r="L7" s="1"/>
  <c r="D55" i="9" l="1"/>
  <c r="J55" l="1"/>
  <c r="F55"/>
  <c r="H55"/>
  <c r="G56" l="1"/>
  <c r="L55"/>
  <c r="D57"/>
  <c r="K56" l="1"/>
  <c r="H56"/>
  <c r="H57"/>
  <c r="F57"/>
  <c r="J57"/>
  <c r="D58"/>
  <c r="L56" l="1"/>
  <c r="H73"/>
  <c r="G9" i="10" s="1"/>
  <c r="H9" s="1"/>
  <c r="J73" i="9"/>
  <c r="I9" i="10" s="1"/>
  <c r="J9" s="1"/>
  <c r="L57" i="9"/>
  <c r="F73"/>
  <c r="E9" i="10" s="1"/>
  <c r="H58" i="9"/>
  <c r="J58"/>
  <c r="F58"/>
  <c r="L9" i="10" l="1"/>
  <c r="L73" i="9"/>
  <c r="F9" i="10"/>
  <c r="K9"/>
  <c r="L58" i="9"/>
  <c r="D31" l="1"/>
  <c r="J31" l="1"/>
  <c r="H31"/>
  <c r="F31"/>
  <c r="L31" l="1"/>
  <c r="D30"/>
  <c r="H30" l="1"/>
  <c r="F30"/>
  <c r="J30"/>
  <c r="L30" l="1"/>
  <c r="D32" l="1"/>
  <c r="J32" l="1"/>
  <c r="J50" s="1"/>
  <c r="I8" i="10" s="1"/>
  <c r="J8" s="1"/>
  <c r="F32" i="9"/>
  <c r="H32"/>
  <c r="F50" l="1"/>
  <c r="E8" i="10" s="1"/>
  <c r="L32" i="9"/>
  <c r="G33"/>
  <c r="F8" i="10" l="1"/>
  <c r="K33" i="9"/>
  <c r="H33"/>
  <c r="L33" l="1"/>
  <c r="L50" s="1"/>
  <c r="H50"/>
  <c r="G8" i="10" s="1"/>
  <c r="H8" l="1"/>
  <c r="K8"/>
  <c r="L8" l="1"/>
  <c r="D75" i="9" l="1"/>
  <c r="H75" l="1"/>
  <c r="F75"/>
  <c r="J75"/>
  <c r="L75" l="1"/>
  <c r="D76" l="1"/>
  <c r="H76" l="1"/>
  <c r="F76"/>
  <c r="J76"/>
  <c r="L76" l="1"/>
  <c r="D77" l="1"/>
  <c r="J77" l="1"/>
  <c r="H77"/>
  <c r="F77"/>
  <c r="L77" l="1"/>
  <c r="D78" l="1"/>
  <c r="F78" l="1"/>
  <c r="H78"/>
  <c r="J78"/>
  <c r="L78" l="1"/>
  <c r="D79" l="1"/>
  <c r="D81"/>
  <c r="D83"/>
  <c r="D80"/>
  <c r="H83" l="1"/>
  <c r="F83"/>
  <c r="J83"/>
  <c r="F79"/>
  <c r="J79"/>
  <c r="H79"/>
  <c r="H81"/>
  <c r="F81"/>
  <c r="J81"/>
  <c r="J80"/>
  <c r="F80"/>
  <c r="H80"/>
  <c r="D82"/>
  <c r="J82" l="1"/>
  <c r="J96" s="1"/>
  <c r="I10" i="10" s="1"/>
  <c r="J10" s="1"/>
  <c r="I6" s="1"/>
  <c r="J6" s="1"/>
  <c r="F82" i="9"/>
  <c r="H82"/>
  <c r="H96" s="1"/>
  <c r="G10" i="10" s="1"/>
  <c r="H10" s="1"/>
  <c r="G6" s="1"/>
  <c r="H6" s="1"/>
  <c r="L83" i="9"/>
  <c r="L81"/>
  <c r="L80"/>
  <c r="L79"/>
  <c r="L82" l="1"/>
  <c r="L96" s="1"/>
  <c r="E12" i="3"/>
  <c r="J27" i="10"/>
  <c r="H27"/>
  <c r="E9" i="3"/>
  <c r="F96" i="9"/>
  <c r="E10" i="10" s="1"/>
  <c r="E17" i="3" l="1"/>
  <c r="E16"/>
  <c r="E18" s="1"/>
  <c r="E19"/>
  <c r="E11"/>
  <c r="K10" i="10"/>
  <c r="F10"/>
  <c r="E14" i="3" l="1"/>
  <c r="E6" i="10"/>
  <c r="L10"/>
  <c r="K6" l="1"/>
  <c r="F6"/>
  <c r="L6" l="1"/>
  <c r="L27" s="1"/>
  <c r="F27"/>
  <c r="E5" i="3"/>
  <c r="E8" s="1"/>
  <c r="E21" l="1"/>
  <c r="E20"/>
  <c r="E22" l="1"/>
  <c r="E23" s="1"/>
  <c r="E24" l="1"/>
  <c r="E25" s="1"/>
  <c r="E26" l="1"/>
  <c r="E27" l="1"/>
  <c r="E28" l="1"/>
  <c r="E29" l="1"/>
  <c r="E34" l="1"/>
  <c r="F2"/>
</calcChain>
</file>

<file path=xl/sharedStrings.xml><?xml version="1.0" encoding="utf-8"?>
<sst xmlns="http://schemas.openxmlformats.org/spreadsheetml/2006/main" count="7795" uniqueCount="1287">
  <si>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</si>
  <si>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</si>
  <si>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</si>
  <si>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</si>
  <si>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</si>
  <si>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</si>
  <si>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</si>
  <si>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</si>
  <si>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</si>
  <si>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</si>
  <si>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</si>
  <si>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</si>
  <si>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</si>
  <si>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</si>
  <si>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</si>
  <si>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</si>
  <si>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</si>
  <si>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</si>
  <si>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</si>
  <si>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</si>
  <si>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</si>
  <si>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</si>
  <si>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</si>
  <si>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</si>
  <si>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</si>
  <si>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</si>
  <si>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</si>
  <si>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</si>
  <si>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</si>
  <si>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</si>
  <si>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</si>
  <si>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</si>
  <si>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</si>
  <si>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</si>
  <si>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</si>
  <si>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</si>
  <si>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</si>
  <si>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</si>
  <si>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</si>
  <si>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</si>
  <si>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</si>
  <si>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</si>
  <si>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</si>
  <si>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</si>
  <si>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</si>
  <si>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</si>
  <si>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</si>
  <si>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</si>
  <si>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</si>
  <si>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</si>
  <si>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2020 북한산성 행궁지정비(6차) 실시설계</t>
  </si>
  <si>
    <t/>
  </si>
  <si>
    <t>01</t>
  </si>
  <si>
    <t>0101  1. 가설공사</t>
  </si>
  <si>
    <t>0101</t>
  </si>
  <si>
    <t>조립식가설사무소 / 도급자용</t>
  </si>
  <si>
    <t>M2</t>
  </si>
  <si>
    <t>호표 1</t>
  </si>
  <si>
    <t>5E233484E19178DB2E1715D68D4498</t>
  </si>
  <si>
    <t>T</t>
  </si>
  <si>
    <t>F</t>
  </si>
  <si>
    <t>01015E233484E19178DB2E1715D68D4498</t>
  </si>
  <si>
    <t>공사안내판설치</t>
  </si>
  <si>
    <t>EA</t>
  </si>
  <si>
    <t>호표 2</t>
  </si>
  <si>
    <t>5E2314AC619D2630F477896F714916</t>
  </si>
  <si>
    <t>01015E2314AC619D2630F477896F714916</t>
  </si>
  <si>
    <t>규준틀 설치</t>
  </si>
  <si>
    <t>평</t>
  </si>
  <si>
    <t>개소</t>
  </si>
  <si>
    <t>호표 3</t>
  </si>
  <si>
    <t>5E233487B19430D3F3478BAF1944C4</t>
  </si>
  <si>
    <t>01015E233487B19430D3F3478BAF1944C4</t>
  </si>
  <si>
    <t>귀</t>
  </si>
  <si>
    <t>호표 4</t>
  </si>
  <si>
    <t>5E233487B19430D3F3478B9EAA420D</t>
  </si>
  <si>
    <t>01015E233487B19430D3F3478B9EAA420D</t>
  </si>
  <si>
    <t>[ 합           계 ]</t>
  </si>
  <si>
    <t>TOTAL</t>
  </si>
  <si>
    <t>0102  2. 토공사</t>
  </si>
  <si>
    <t>0102</t>
  </si>
  <si>
    <t>잡목제거(H5.0m미만)</t>
  </si>
  <si>
    <t>집재거리 L=100m까지</t>
  </si>
  <si>
    <t>호표 5</t>
  </si>
  <si>
    <t>5E0E1456B19AB7437F77111F734AF0</t>
  </si>
  <si>
    <t>01025E0E1456B19AB7437F77111F734AF0</t>
  </si>
  <si>
    <t>터파기/토사</t>
  </si>
  <si>
    <t>보통, 굴삭기 0.4m3 80%, 인력20%</t>
  </si>
  <si>
    <t>M3</t>
  </si>
  <si>
    <t>산근 1</t>
  </si>
  <si>
    <t>5E0E1452D19C1354B077055AC84A7F7B</t>
  </si>
  <si>
    <t>01025E0E1452D19C1354B077055AC84A7F7B</t>
  </si>
  <si>
    <t>되메우기/토사, 두께 10cm</t>
  </si>
  <si>
    <t>보통, 굴삭기 0.4m3+플레이트콤팩터 1.5ton+인력 20%</t>
  </si>
  <si>
    <t>산근 2</t>
  </si>
  <si>
    <t>5E0E145F919532AB7CE72861AA434E34</t>
  </si>
  <si>
    <t>01025E0E145F919532AB7CE72861AA434E34</t>
  </si>
  <si>
    <t>토사(단지내 잔토포설)</t>
  </si>
  <si>
    <t>보통, 굴삭기 0.4m3</t>
  </si>
  <si>
    <t>산근 3</t>
  </si>
  <si>
    <t>5E0E145E819C15AC715704E3804223</t>
  </si>
  <si>
    <t>01025E0E145E819C15AC715704E3804223</t>
  </si>
  <si>
    <t>지세할증</t>
  </si>
  <si>
    <t>인력품의 10%</t>
  </si>
  <si>
    <t>식</t>
  </si>
  <si>
    <t>5F39545501931F981AF794A8D44A001</t>
  </si>
  <si>
    <t>01025F39545501931F981AF794A8D44A001</t>
  </si>
  <si>
    <t>0103  3. 배수로 정비공사</t>
  </si>
  <si>
    <t>0103</t>
  </si>
  <si>
    <t>배수로</t>
  </si>
  <si>
    <t>W1.2×H0.8m</t>
  </si>
  <si>
    <t>M</t>
  </si>
  <si>
    <t>호표 6</t>
  </si>
  <si>
    <t>5E0F74A9319B4CE1A6F7AD685344C6</t>
  </si>
  <si>
    <t>01035E0F74A9319B4CE1A6F7AD685344C6</t>
  </si>
  <si>
    <t>낙차공(나)</t>
  </si>
  <si>
    <t>5단</t>
  </si>
  <si>
    <t>호표 7</t>
  </si>
  <si>
    <t>5E0F74A9319B4CE1A6F7AD685344C5</t>
  </si>
  <si>
    <t>01035E0F74A9319B4CE1A6F7AD685344C5</t>
  </si>
  <si>
    <t>식생매트 설치 및 복토</t>
  </si>
  <si>
    <t>굴삭기 0.6㎥</t>
  </si>
  <si>
    <t>호표 8</t>
  </si>
  <si>
    <t>5E0EA47CA19F97FEBA77A5C7D64BB7</t>
  </si>
  <si>
    <t>01035E0EA47CA19F97FEBA77A5C7D64BB7</t>
  </si>
  <si>
    <t>면석 채집 및 운반</t>
  </si>
  <si>
    <t>소운반거리 L=50m</t>
  </si>
  <si>
    <t>호표 9</t>
  </si>
  <si>
    <t>5E0F644471930436270719742B4976</t>
  </si>
  <si>
    <t>01035E0F644471930436270719742B4976</t>
  </si>
  <si>
    <t>01035F39545501931F981AF794A8D44A001</t>
  </si>
  <si>
    <t>화강석</t>
  </si>
  <si>
    <t>화강석, 문경석, 원석</t>
  </si>
  <si>
    <t>592664C791927537D307BD290D47B700731F05</t>
  </si>
  <si>
    <t>0103592664C791927537D307BD290D47B700731F05</t>
  </si>
  <si>
    <t>할석 - 0.27m3</t>
  </si>
  <si>
    <t>원석 3.24m3</t>
  </si>
  <si>
    <t>인</t>
  </si>
  <si>
    <t>호표 10</t>
  </si>
  <si>
    <t>5E2314AC619D26319D97234B494DD8</t>
  </si>
  <si>
    <t>01035E2314AC619D26319D97234B494DD8</t>
  </si>
  <si>
    <t>0104  4. 운반공사</t>
  </si>
  <si>
    <t>0104</t>
  </si>
  <si>
    <t>석재운반(문경,200km)</t>
  </si>
  <si>
    <t>보통, 덤프 24ton</t>
  </si>
  <si>
    <t>산근 4</t>
  </si>
  <si>
    <t>5E0E14513195EA7AA3A77D27724AB8</t>
  </si>
  <si>
    <t>01045E0E14513195EA7AA3A77D27724AB8</t>
  </si>
  <si>
    <t>10.5톤카고</t>
  </si>
  <si>
    <t>10km</t>
  </si>
  <si>
    <t>TON</t>
  </si>
  <si>
    <t>산근 5</t>
  </si>
  <si>
    <t>5E22644F1199B8F485A7BAF1904A7F</t>
  </si>
  <si>
    <t>01045E22644F1199B8F485A7BAF1904A7F</t>
  </si>
  <si>
    <t>30km</t>
  </si>
  <si>
    <t>산근 6</t>
  </si>
  <si>
    <t>5E22644F1199B8F485A7BAF1904A78</t>
  </si>
  <si>
    <t>01045E22644F1199B8F485A7BAF1904A78</t>
  </si>
  <si>
    <t>경운기</t>
  </si>
  <si>
    <t>1ton, 운반거리 L=30m</t>
  </si>
  <si>
    <t>산근 7</t>
  </si>
  <si>
    <t>5E0E14539196FD140827AC8E504352</t>
  </si>
  <si>
    <t>01045E0E14539196FD140827AC8E504352</t>
  </si>
  <si>
    <t>항공기이동</t>
  </si>
  <si>
    <t>회</t>
  </si>
  <si>
    <t>5F96C4906194511406F70A441647BE5415</t>
  </si>
  <si>
    <t>01045F96C4906194511406F70A441647BE5415</t>
  </si>
  <si>
    <t>화물운송</t>
  </si>
  <si>
    <t>5F96C4906194511406F70A441647BE5416</t>
  </si>
  <si>
    <t>01045F96C4906194511406F70A441647BE5416</t>
  </si>
  <si>
    <t>연료차사용</t>
  </si>
  <si>
    <t>5F96C4906194511406F70A441647BE5411</t>
  </si>
  <si>
    <t>01045F96C4906194511406F70A441647BE5411</t>
  </si>
  <si>
    <t>투하, 인양인원</t>
  </si>
  <si>
    <t>산근 8</t>
  </si>
  <si>
    <t>5E0E145E8198BA7C7A97E7991E4541E5</t>
  </si>
  <si>
    <t>01045E0E145E8198BA7C7A97E7991E4541E5</t>
  </si>
  <si>
    <t>0105  *. 준공수리보고서</t>
  </si>
  <si>
    <t>0105</t>
  </si>
  <si>
    <t>준공보고서</t>
  </si>
  <si>
    <t>16절, 백상지, 100면</t>
  </si>
  <si>
    <t>부</t>
  </si>
  <si>
    <t>호표 11</t>
  </si>
  <si>
    <t>5E0F74A9319B4CE1A6F7AD685344C0</t>
  </si>
  <si>
    <t>01055E0F74A9319B4CE1A6F7AD685344C0</t>
  </si>
  <si>
    <t>특급기술자</t>
  </si>
  <si>
    <t>건설부분 및 기타부문</t>
  </si>
  <si>
    <t>5EF1A42EB196F6ACDC17CEEC5E414E77FC2B11</t>
  </si>
  <si>
    <t>01055EF1A42EB196F6ACDC17CEEC5E414E77FC2B11</t>
  </si>
  <si>
    <t>중급기술자</t>
  </si>
  <si>
    <t>5EF1A42EB196F6ACDC17CEEC5E414E77FC2845</t>
  </si>
  <si>
    <t>01055EF1A42EB196F6ACDC17CEEC5E414E77FC2845</t>
  </si>
  <si>
    <t>초급기술자</t>
  </si>
  <si>
    <t>5EF1A42EB196F6ACDC17CEEC5E414E77FC2846</t>
  </si>
  <si>
    <t>01055EF1A42EB196F6ACDC17CEEC5E414E77FC2846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</si>
  <si>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</si>
  <si>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</si>
  <si>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</si>
  <si>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</si>
  <si>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</si>
  <si>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</si>
  <si>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</si>
  <si>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</si>
  <si>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</si>
  <si>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</si>
  <si>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</si>
  <si>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</si>
  <si>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</si>
  <si>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</si>
  <si>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</si>
  <si>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</si>
  <si>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</si>
  <si>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</si>
  <si>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</si>
  <si>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</si>
  <si>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공통 2-3-1, 2-2-2.1</t>
  </si>
  <si>
    <t>조립식건물부재</t>
  </si>
  <si>
    <t>조립식건물부재, BASE CHANNEL, 2.0mm이상</t>
  </si>
  <si>
    <t>금액제외</t>
  </si>
  <si>
    <t>590B9473C19343D5A4179E8B4243D9E1AF615D</t>
  </si>
  <si>
    <t>5E233484E19178DB2E1715D68D4498590B9473C19343D5A4179E8B4243D9E1AF615D</t>
  </si>
  <si>
    <t>-</t>
  </si>
  <si>
    <t>조립식건물부재, TOP CHANEL, 2.0mm이상</t>
  </si>
  <si>
    <t>590B9473C19343D5A4179E8B4243D9E1AF615E</t>
  </si>
  <si>
    <t>5E233484E19178DB2E1715D68D4498590B9473C19343D5A4179E8B4243D9E1AF615E</t>
  </si>
  <si>
    <t>조립식건물부재, 외부판넬, 벽, 1.2*2.4m</t>
  </si>
  <si>
    <t>매</t>
  </si>
  <si>
    <t>590B9473C19343D5A4179E8B4243D9E1AF615F</t>
  </si>
  <si>
    <t>5E233484E19178DB2E1715D68D4498590B9473C19343D5A4179E8B4243D9E1AF615F</t>
  </si>
  <si>
    <t>조립식건물부재, 외부판넬, 창문, 1.2*2.4m</t>
  </si>
  <si>
    <t>590B9473C19343D5A4179E8B4243D9E1AF6158</t>
  </si>
  <si>
    <t>5E233484E19178DB2E1715D68D4498590B9473C19343D5A4179E8B4243D9E1AF6158</t>
  </si>
  <si>
    <t>조립식건물부재, 외부판넬, 철재문, 1.2*2.4m</t>
  </si>
  <si>
    <t>590B9473C19343D5A4179E8B4243D9E1AF6159</t>
  </si>
  <si>
    <t>5E233484E19178DB2E1715D68D4498590B9473C19343D5A4179E8B4243D9E1AF6159</t>
  </si>
  <si>
    <t>조립식건물부재, 내부판넬, 벽, 1.2*2.4m</t>
  </si>
  <si>
    <t>590B9473C19343D5A4179E8B4243D9E1AF615A</t>
  </si>
  <si>
    <t>5E233484E19178DB2E1715D68D4498590B9473C19343D5A4179E8B4243D9E1AF615A</t>
  </si>
  <si>
    <t>조립식건물부재, 내부판넬, 목재문, 1.2*2.4m</t>
  </si>
  <si>
    <t>590B9473C19343D5A4179E8B4243D9E1AF615B</t>
  </si>
  <si>
    <t>5E233484E19178DB2E1715D68D4498590B9473C19343D5A4179E8B4243D9E1AF615B</t>
  </si>
  <si>
    <t>조립식건물부재, 판넬죠인트, 2.4m</t>
  </si>
  <si>
    <t>조</t>
  </si>
  <si>
    <t>590B9473C19343D5A4179E8B4243D9E1AF6154</t>
  </si>
  <si>
    <t>5E233484E19178DB2E1715D68D4498590B9473C19343D5A4179E8B4243D9E1AF6154</t>
  </si>
  <si>
    <t>조립식건물부재, CANOPY, 0.6*1.2m</t>
  </si>
  <si>
    <t>590B9473C19343D5A4179E8B4243D9E1AF6155</t>
  </si>
  <si>
    <t>5E233484E19178DB2E1715D68D4498590B9473C19343D5A4179E8B4243D9E1AF6155</t>
  </si>
  <si>
    <t>조립식건물부재, 박공판넬, 0.6*1.2m</t>
  </si>
  <si>
    <t>590B9473C19343D5A4179E8B4243D9E1AE41E1</t>
  </si>
  <si>
    <t>5E233484E19178DB2E1715D68D4498590B9473C19343D5A4179E8B4243D9E1AE41E1</t>
  </si>
  <si>
    <t>조립식건물부재, 루우프시이트, 칼라시트, 0.5mm</t>
  </si>
  <si>
    <t>590B9473C19343D5A4179E8B4243D9E1AE41E0</t>
  </si>
  <si>
    <t>5E233484E19178DB2E1715D68D4498590B9473C19343D5A4179E8B4243D9E1AE41E0</t>
  </si>
  <si>
    <t>조립식건물부재, 트러스, 7.2m</t>
  </si>
  <si>
    <t>개</t>
  </si>
  <si>
    <t>590B9473C19343D5A4179E8B4243D9E1AE41E3</t>
  </si>
  <si>
    <t>5E233484E19178DB2E1715D68D4498590B9473C19343D5A4179E8B4243D9E1AE41E3</t>
  </si>
  <si>
    <t>조립식건물부재, 중도리, c-60*30*10*2.3mm</t>
  </si>
  <si>
    <t>590B9473C19343D5A4179E8B4243D9E1AE41E2</t>
  </si>
  <si>
    <t>5E233484E19178DB2E1715D68D4498590B9473C19343D5A4179E8B4243D9E1AE41E2</t>
  </si>
  <si>
    <t>조립식건물부재, 천정판+그라스울 50mm</t>
  </si>
  <si>
    <t>590B9473C19343D5A4179E8B4243D9E1AE41E5</t>
  </si>
  <si>
    <t>5E233484E19178DB2E1715D68D4498590B9473C19343D5A4179E8B4243D9E1AE41E5</t>
  </si>
  <si>
    <t>조립식건물부재, T-BAR, 24*38*0.4mm</t>
  </si>
  <si>
    <t>590B9473C19343D5A4179E8B4243D9E1AE41E4</t>
  </si>
  <si>
    <t>5E233484E19178DB2E1715D68D4498590B9473C19343D5A4179E8B4243D9E1AE41E4</t>
  </si>
  <si>
    <t>부자재</t>
  </si>
  <si>
    <t>주자재의 12.6%</t>
  </si>
  <si>
    <t>5E233484E19178DB2E1715D68D44985F39545501931F981AF794A8D44A001</t>
  </si>
  <si>
    <t>철재조립식 가설건축물 설치 및 해체</t>
  </si>
  <si>
    <t>사무실</t>
  </si>
  <si>
    <t>5E233484E19179E21E2735106943EB</t>
  </si>
  <si>
    <t>5E233484E19178DB2E1715D68D44985E233484E19179E21E2735106943EB</t>
  </si>
  <si>
    <t>바닥 마감 및 창호 / 가설</t>
  </si>
  <si>
    <t>사무실, 조립식</t>
  </si>
  <si>
    <t>5E233484E191708CE207FDA93047B5</t>
  </si>
  <si>
    <t>5E233484E19178DB2E1715D68D44985E233484E191708CE207FDA93047B5</t>
  </si>
  <si>
    <t>경비로 적용</t>
  </si>
  <si>
    <t>합계의 100%</t>
  </si>
  <si>
    <t>5F39545501931F981AF794A8D449002</t>
  </si>
  <si>
    <t>5E233484E19178DB2E1715D68D44985F39545501931F981AF794A8D448003</t>
  </si>
  <si>
    <t xml:space="preserve"> [ 합          계 ]</t>
  </si>
  <si>
    <t>공사안내판설치    EA     ( 호표 2 )</t>
  </si>
  <si>
    <t>보통인부</t>
  </si>
  <si>
    <t>일반공사 직종</t>
  </si>
  <si>
    <t>5EF1A42EB196F6AF90C72FC8EF4B000C706EB3</t>
  </si>
  <si>
    <t>5E2314AC619D2630F477896F7149165EF1A42EB196F6AF90C72FC8EF4B000C706EB3</t>
  </si>
  <si>
    <t>철판</t>
  </si>
  <si>
    <t>0.7mm</t>
  </si>
  <si>
    <t>KG</t>
  </si>
  <si>
    <t>590B94700198AC53F7572C19094EE147523A24</t>
  </si>
  <si>
    <t>5E2314AC619D2630F477896F714916590B94700198AC53F7572C19094EE147523A24</t>
  </si>
  <si>
    <t>각재</t>
  </si>
  <si>
    <t>각재, 외송</t>
  </si>
  <si>
    <t>590B9470019FDEFE32C7287209496AEC374DC2</t>
  </si>
  <si>
    <t>5E2314AC619D2630F477896F714916590B9470019FDEFE32C7287209496AEC374DC2</t>
  </si>
  <si>
    <t>일반못</t>
  </si>
  <si>
    <t>일반못, 75mm</t>
  </si>
  <si>
    <t>kg</t>
  </si>
  <si>
    <t>590B846BC19D6CB8F1E7703B414CC6316F144C</t>
  </si>
  <si>
    <t>5E2314AC619D2630F477896F714916590B846BC19D6CB8F1E7703B414CC6316F144C</t>
  </si>
  <si>
    <t>형틀목공</t>
  </si>
  <si>
    <t>5EF1A42EB196F6AF90C72FC8EF4B000C706EB6</t>
  </si>
  <si>
    <t>5E2314AC619D2630F477896F7149165EF1A42EB196F6AF90C72FC8EF4B000C706EB6</t>
  </si>
  <si>
    <t>규준틀 설치  평  개소     ( 호표 3 )</t>
  </si>
  <si>
    <t>공통 2-5-4</t>
  </si>
  <si>
    <t>5E233487B19430D3F3478BAF1944C4590B9470019FDEFE32C7287209496AEC374DC2</t>
  </si>
  <si>
    <t>건축목공</t>
  </si>
  <si>
    <t>5EF1A42EB196F6AF90C72FC8EF4B000C706C80</t>
  </si>
  <si>
    <t>5E233487B19430D3F3478BAF1944C45EF1A42EB196F6AF90C72FC8EF4B000C706C80</t>
  </si>
  <si>
    <t>5E233487B19430D3F3478BAF1944C45EF1A42EB196F6AF90C72FC8EF4B000C706EB3</t>
  </si>
  <si>
    <t>규준틀 설치  귀  개소     ( 호표 4 )</t>
  </si>
  <si>
    <t>5E233487B19430D3F3478B9EAA420D590B9470019FDEFE32C7287209496AEC374DC2</t>
  </si>
  <si>
    <t>5E233487B19430D3F3478B9EAA420D5EF1A42EB196F6AF90C72FC8EF4B000C706C80</t>
  </si>
  <si>
    <t>5E233487B19430D3F3478B9EAA420D5EF1A42EB196F6AF90C72FC8EF4B000C706EB3</t>
  </si>
  <si>
    <t>잡목제거(H5.0m미만)  집재거리 L=100m까지  M2  공통 3-9-3   ( 호표 5 )</t>
  </si>
  <si>
    <t>공통 3-9-3</t>
  </si>
  <si>
    <t>벌목부</t>
  </si>
  <si>
    <t>5EF1A42EB196F6AF90C72FC8EF4B000C706DAD</t>
  </si>
  <si>
    <t>5E0E1456B19AB7437F77111F734AF05EF1A42EB196F6AF90C72FC8EF4B000C706DAD</t>
  </si>
  <si>
    <t>5E0E1456B19AB7437F77111F734AF05EF1A42EB196F6AF90C72FC8EF4B000C706EB3</t>
  </si>
  <si>
    <t>공구손료</t>
  </si>
  <si>
    <t>5E0E1456B19AB7437F77111F734AF05F39545501931F981AF794A8D449002</t>
  </si>
  <si>
    <t>굴삭기(무한궤도)</t>
  </si>
  <si>
    <t>0.2㎥</t>
  </si>
  <si>
    <t>HR</t>
  </si>
  <si>
    <t>호표 24</t>
  </si>
  <si>
    <t>5930D4B0719D180EF59743E19B424E0769033DF6</t>
  </si>
  <si>
    <t>5E0E1456B19AB7437F77111F734AF05930D4B0719D180EF59743E19B424E0769033DF6</t>
  </si>
  <si>
    <t>부착용 집게</t>
  </si>
  <si>
    <t>호표 25</t>
  </si>
  <si>
    <t>5930D4B0719D1FB909C709171C4D7FD22D1BCB40</t>
  </si>
  <si>
    <t>5E0E1456B19AB7437F77111F734AF05930D4B0719D1FB909C709171C4D7FD22D1BCB40</t>
  </si>
  <si>
    <t>배수로  W1.2×H0.8m  M     ( 호표 6 )</t>
  </si>
  <si>
    <t>기초 지정</t>
  </si>
  <si>
    <t>잡석지정</t>
  </si>
  <si>
    <t>호표 27</t>
  </si>
  <si>
    <t>5E0E145E8198BA7C7A97E799664173</t>
  </si>
  <si>
    <t>5E0F74A9319B4CE1A6F7AD685344C65E0E145E8198BA7C7A97E799664173</t>
  </si>
  <si>
    <t>생석회잡석다짐(기계장비)</t>
  </si>
  <si>
    <t>진동롤러(핸드가이드식), 0.7ton</t>
  </si>
  <si>
    <t>호표 28</t>
  </si>
  <si>
    <t>5E2314AC619D2630F5075F0BA54C23</t>
  </si>
  <si>
    <t>5E0F74A9319B4CE1A6F7AD685344C65E2314AC619D2630F5075F0BA54C23</t>
  </si>
  <si>
    <t>합판거푸집 설치 및 해체</t>
  </si>
  <si>
    <t>간단 6회, 수직고 7m까지</t>
  </si>
  <si>
    <t>호표 29</t>
  </si>
  <si>
    <t>5E23643B719FBA3D8167182DE844EE</t>
  </si>
  <si>
    <t>5E0F74A9319B4CE1A6F7AD685344C65E23643B719FBA3D8167182DE844EE</t>
  </si>
  <si>
    <t>생석회모르타르(1:3)</t>
  </si>
  <si>
    <t>호표 30</t>
  </si>
  <si>
    <t>5E2314AC619D2630F1A7163D364674</t>
  </si>
  <si>
    <t>5E0F74A9319B4CE1A6F7AD685344C65E2314AC619D2630F1A7163D364674</t>
  </si>
  <si>
    <t>채움석쌓기</t>
  </si>
  <si>
    <t>호표 31</t>
  </si>
  <si>
    <t>5E2314AC619D26319D973D0D3149EA</t>
  </si>
  <si>
    <t>5E0F74A9319B4CE1A6F7AD685344C65E2314AC619D26319D973D0D3149EA</t>
  </si>
  <si>
    <t>거친돌쌓기(기계장비) - 0.035㎥ 초과 ~ 0.3㎥ 미만</t>
  </si>
  <si>
    <t>호표 32</t>
  </si>
  <si>
    <t>5E2314AC619D26319D970013704BC7</t>
  </si>
  <si>
    <t>5E0F74A9319B4CE1A6F7AD685344C65E2314AC619D26319D970013704BC7</t>
  </si>
  <si>
    <t>거친돌(박석)깔기</t>
  </si>
  <si>
    <t>호표 33</t>
  </si>
  <si>
    <t>5E2314AC619D26319D9700740D45CA</t>
  </si>
  <si>
    <t>5E0F74A9319B4CE1A6F7AD685344C65E2314AC619D26319D9700740D45CA</t>
  </si>
  <si>
    <t>잡석</t>
  </si>
  <si>
    <t>∮100㎜ 내외</t>
  </si>
  <si>
    <t>592664C791927537DAB79355FF43CF11897F7F</t>
  </si>
  <si>
    <t>5E0F74A9319B4CE1A6F7AD685344C6592664C791927537DAB79355FF43CF11897F7F</t>
  </si>
  <si>
    <t>낙차공(나)  5단  EA     ( 호표 7 )</t>
  </si>
  <si>
    <t>5E0F74A9319B4CE1A6F7AD685344C55E0E145E8198BA7C7A97E799664173</t>
  </si>
  <si>
    <t>5E0F74A9319B4CE1A6F7AD685344C55E2314AC619D26319D973D0D3149EA</t>
  </si>
  <si>
    <t>5E0F74A9319B4CE1A6F7AD685344C55E2314AC619D2630F5075F0BA54C23</t>
  </si>
  <si>
    <t>5E0F74A9319B4CE1A6F7AD685344C55E23643B719FBA3D8167182DE844EE</t>
  </si>
  <si>
    <t>5E0F74A9319B4CE1A6F7AD685344C55E2314AC619D2630F1A7163D364674</t>
  </si>
  <si>
    <t>낙차공</t>
  </si>
  <si>
    <t>호표 38</t>
  </si>
  <si>
    <t>5E2314AC619D26319D970013704BC5</t>
  </si>
  <si>
    <t>5E0F74A9319B4CE1A6F7AD685344C55E2314AC619D26319D970013704BC5</t>
  </si>
  <si>
    <t>호표 39</t>
  </si>
  <si>
    <t>5E2314AC619D26319D970013704BC6</t>
  </si>
  <si>
    <t>5E0F74A9319B4CE1A6F7AD685344C55E2314AC619D26319D970013704BC6</t>
  </si>
  <si>
    <t>5E0F74A9319B4CE1A6F7AD685344C55E2314AC619D26319D9700740D45CA</t>
  </si>
  <si>
    <t>정다듬(거친다듬)</t>
  </si>
  <si>
    <t>호표 40</t>
  </si>
  <si>
    <t>5E2314AC619D26319D972366274904</t>
  </si>
  <si>
    <t>5E0F74A9319B4CE1A6F7AD685344C55E2314AC619D26319D972366274904</t>
  </si>
  <si>
    <t>5E0F74A9319B4CE1A6F7AD685344C5592664C791927537DAB79355FF43CF11897F7F</t>
  </si>
  <si>
    <t>식생매트 설치 및 복토  굴삭기 0.6㎥  M2  토목 2-3-1   ( 호표 8 )</t>
  </si>
  <si>
    <t>토목 2-3-1</t>
  </si>
  <si>
    <t>식생매트설치</t>
  </si>
  <si>
    <t>호표 41</t>
  </si>
  <si>
    <t>5E0EA47CA19F97FEBA77A5C7D648E3</t>
  </si>
  <si>
    <t>5E0EA47CA19F97FEBA77A5C7D64BB75E0EA47CA19F97FEBA77A5C7D648E3</t>
  </si>
  <si>
    <t>복토</t>
  </si>
  <si>
    <t>호표 42</t>
  </si>
  <si>
    <t>5E0EA47CA19F97FEBA77A5C7D64989</t>
  </si>
  <si>
    <t>5E0EA47CA19F97FEBA77A5C7D64BB75E0EA47CA19F97FEBA77A5C7D64989</t>
  </si>
  <si>
    <t>식생매트</t>
  </si>
  <si>
    <t>㎡</t>
  </si>
  <si>
    <t>5F96C4906194511406F70A441647BE541D</t>
  </si>
  <si>
    <t>5E0EA47CA19F97FEBA77A5C7D64BB75F96C4906194511406F70A441647BE541D</t>
  </si>
  <si>
    <t>면석 채집 및 운반  소운반거리 L=50m  M3  토목 4-5-1   ( 호표 9 )</t>
  </si>
  <si>
    <t>토목 4-5-1</t>
  </si>
  <si>
    <t>5E0F644471930436270719742B49765EF1A42EB196F6AF90C72FC8EF4B000C706EB3</t>
  </si>
  <si>
    <t>할석 - 0.27m3  원석 3.24m3  인  문화재 11-4   ( 호표 10 )</t>
  </si>
  <si>
    <t>문화재 11-4</t>
  </si>
  <si>
    <t>한식석공</t>
  </si>
  <si>
    <t>문화재 직종</t>
  </si>
  <si>
    <t>5EF1A42EB196F6AF90C70CF9B749AAB4C3F9FA</t>
  </si>
  <si>
    <t>5E2314AC619D26319D97234B494DD85EF1A42EB196F6AF90C70CF9B749AAB4C3F9FA</t>
  </si>
  <si>
    <t>인력품의 5%</t>
  </si>
  <si>
    <t>5E2314AC619D26319D97234B494DD85F39545501931F981AF794A8D44A001</t>
  </si>
  <si>
    <t>준공보고서  16절, 백상지, 100면  부     ( 호표 11 )</t>
  </si>
  <si>
    <t>보고서인쇄</t>
  </si>
  <si>
    <t>조판</t>
  </si>
  <si>
    <t>590B9470019FDF9A9B97C6A89740960B04741A</t>
  </si>
  <si>
    <t>5E0F74A9319B4CE1A6F7AD685344C0590B9470019FDF9A9B97C6A89740960B04741A</t>
  </si>
  <si>
    <t>제본</t>
  </si>
  <si>
    <t>590B9470019FDF9A9B97C6A89740960B047419</t>
  </si>
  <si>
    <t>5E0F74A9319B4CE1A6F7AD685344C0590B9470019FDF9A9B97C6A89740960B047419</t>
  </si>
  <si>
    <t>백상지</t>
  </si>
  <si>
    <t>A4</t>
  </si>
  <si>
    <t>장</t>
  </si>
  <si>
    <t>590B9470019FDF9A9B97C6A89740960B04741F</t>
  </si>
  <si>
    <t>5E0F74A9319B4CE1A6F7AD685344C0590B9470019FDF9A9B97C6A89740960B04741F</t>
  </si>
  <si>
    <t>옵셋</t>
  </si>
  <si>
    <t>590B9470019FDF9A9B97C6A89740960B047418</t>
  </si>
  <si>
    <t>5E0F74A9319B4CE1A6F7AD685344C0590B9470019FDF9A9B97C6A89740960B047418</t>
  </si>
  <si>
    <t>철재조립식 가설건축물 설치 및 해체  사무실  M2  공통 2-3-1   ( 호표 12 )</t>
  </si>
  <si>
    <t>호표 12</t>
  </si>
  <si>
    <t>공통 2-3-1</t>
  </si>
  <si>
    <t>5E233484E19179E21E2735106943EB5EF1A42EB196F6AF90C72FC8EF4B000C706C80</t>
  </si>
  <si>
    <t>5E233484E19179E21E2735106943EB5EF1A42EB196F6AF90C72FC8EF4B000C706EB3</t>
  </si>
  <si>
    <t>인력품의 2%</t>
  </si>
  <si>
    <t>5E233484E19179E21E2735106943EB5F39545501931F981AF794A8D44A001</t>
  </si>
  <si>
    <t>5E233484E19179E21E2735106943EB5F39545501931F981AF794A8D449002</t>
  </si>
  <si>
    <t>바닥 마감 및 창호 / 가설  사무실, 조립식  M2  공통 6-1-1   ( 호표 13 )</t>
  </si>
  <si>
    <t>호표 13</t>
  </si>
  <si>
    <t>공통 6-1-1</t>
  </si>
  <si>
    <t>레미콘타설 / 가설</t>
  </si>
  <si>
    <t>25-18-8, 무근구조물</t>
  </si>
  <si>
    <t>5E233484E191708CE207FDA97E42C5</t>
  </si>
  <si>
    <t>5E233484E191708CE207FDA93047B55E233484E191708CE207FDA97E42C5</t>
  </si>
  <si>
    <t>모르타르 배합(배합품 포함)</t>
  </si>
  <si>
    <t>배합용적비 1:3, 시멘트, 모래 별도</t>
  </si>
  <si>
    <t>5E2354D5619BB0900227F0012A4A9C</t>
  </si>
  <si>
    <t>5E233484E191708CE207FDA93047B55E2354D5619BB0900227F0012A4A9C</t>
  </si>
  <si>
    <t>바탕 고르기</t>
  </si>
  <si>
    <t>바닥, 24mm 이하 기준</t>
  </si>
  <si>
    <t>5E23F4D6E19BFDCF02C71CA18B4061</t>
  </si>
  <si>
    <t>5E233484E191708CE207FDA93047B55E23F4D6E19BFDCF02C71CA18B4061</t>
  </si>
  <si>
    <t>비닐시트 깔기 - 부분접합 방식</t>
  </si>
  <si>
    <t>비닐시트, 1.8t, 숲, 그린</t>
  </si>
  <si>
    <t>5E23D48B819A6BD90047A768E84B3D</t>
  </si>
  <si>
    <t>5E233484E191708CE207FDA93047B55E23D48B819A6BD90047A768E84B3D</t>
  </si>
  <si>
    <t>복층유리설치 / 가설</t>
  </si>
  <si>
    <t>투명 12mm, 1.2m*1.2m</t>
  </si>
  <si>
    <t>5E233484E191708CE207FDBBA1411F</t>
  </si>
  <si>
    <t>5E233484E191708CE207FDA93047B55E233484E191708CE207FDBBA1411F</t>
  </si>
  <si>
    <t>5E233484E191708CE207FDA93047B55F39545501931F981AF794A8D44A001</t>
  </si>
  <si>
    <t>레미콘타설 / 가설  25-18-8, 무근구조물  M3  공통 6-1-1   ( 호표 14 )</t>
  </si>
  <si>
    <t>호표 14</t>
  </si>
  <si>
    <t>레미콘 - 서울</t>
  </si>
  <si>
    <t>25-18-08</t>
  </si>
  <si>
    <t>590B9470019E374AD647AF43CF4EC6B82498BE</t>
  </si>
  <si>
    <t>5E233484E191708CE207FDA97E42C5590B9470019E374AD647AF43CF4EC6B82498BE</t>
  </si>
  <si>
    <t>레디믹스트콘크리트 인력운반 타설</t>
  </si>
  <si>
    <t>무근구조물</t>
  </si>
  <si>
    <t>5E23643C01945E80DA174FA53A4532</t>
  </si>
  <si>
    <t>5E233484E191708CE207FDA97E42C55E23643C01945E80DA174FA53A4532</t>
  </si>
  <si>
    <t>5E233484E191708CE207FDA97E42C55F39545501931F981AF794A8D44A001</t>
  </si>
  <si>
    <t>모르타르 배합(배합품 포함)  배합용적비 1:3, 시멘트, 모래 별도  M3  건축 9-1-1   ( 호표 15 )</t>
  </si>
  <si>
    <t>호표 15</t>
  </si>
  <si>
    <t>건축 9-1-1</t>
  </si>
  <si>
    <t>시멘트</t>
  </si>
  <si>
    <t>시멘트, 거리50km, 도착도</t>
  </si>
  <si>
    <t>590B9470019E3749CF57C9BAEC49C057C55422</t>
  </si>
  <si>
    <t>5E2354D5619BB0900227F0012A4A9C590B9470019E3749CF57C9BAEC49C057C55422</t>
  </si>
  <si>
    <t>모래</t>
  </si>
  <si>
    <t>모래, 서울, 세척사, 도착도</t>
  </si>
  <si>
    <t>592664C791927536CC17CEFFD04AD32F4787BC</t>
  </si>
  <si>
    <t>5E2354D5619BB0900227F0012A4A9C592664C791927536CC17CEFFD04AD32F4787BC</t>
  </si>
  <si>
    <t>모르타르 배합</t>
  </si>
  <si>
    <t>모래채가름 포함</t>
  </si>
  <si>
    <t>호표 20</t>
  </si>
  <si>
    <t>5E2354D5619BB0900227F03E6C48E6</t>
  </si>
  <si>
    <t>5E2354D5619BB0900227F0012A4A9C5E2354D5619BB0900227F03E6C48E6</t>
  </si>
  <si>
    <t>바탕 고르기  바닥, 24mm 이하 기준  M2  건축 3-1-1   ( 호표 16 )</t>
  </si>
  <si>
    <t>호표 16</t>
  </si>
  <si>
    <t>건축 3-1-1</t>
  </si>
  <si>
    <t>미장공</t>
  </si>
  <si>
    <t>5EF1A42EB196F6AF90C72FC8EF4B000C706C84</t>
  </si>
  <si>
    <t>5E23F4D6E19BFDCF02C71CA18B40615EF1A42EB196F6AF90C72FC8EF4B000C706C84</t>
  </si>
  <si>
    <t>5E23F4D6E19BFDCF02C71CA18B40615EF1A42EB196F6AF90C72FC8EF4B000C706EB3</t>
  </si>
  <si>
    <t>5E23F4D6E19BFDCF02C71CA18B40615F39545501931F981AF794A8D44A001</t>
  </si>
  <si>
    <t>비닐시트 깔기 - 부분접합 방식  비닐시트, 1.8t, 숲, 그린  M2  건축 5-1-1   ( 호표 17 )</t>
  </si>
  <si>
    <t>호표 17</t>
  </si>
  <si>
    <t>건축 5-1-1</t>
  </si>
  <si>
    <t>비닐시트</t>
  </si>
  <si>
    <t>590B94700199B573B1B7DBE94D416D7A12A0A0</t>
  </si>
  <si>
    <t>5E23D48B819A6BD90047A768E84B3D590B94700199B573B1B7DBE94D416D7A12A0A0</t>
  </si>
  <si>
    <t>PVC계 바닥재 설치 - 시트</t>
  </si>
  <si>
    <t>주재료 제외, 부분접합 방식</t>
  </si>
  <si>
    <t>호표 21</t>
  </si>
  <si>
    <t>5E23D48B819A6BD87BA75885194EA7</t>
  </si>
  <si>
    <t>5E23D48B819A6BD90047A768E84B3D5E23D48B819A6BD87BA75885194EA7</t>
  </si>
  <si>
    <t>복층유리설치 / 가설  투명 12mm, 1.2m*1.2m  매  건축 10-3-2   ( 호표 18 )</t>
  </si>
  <si>
    <t>호표 18</t>
  </si>
  <si>
    <t>건축 10-3-2</t>
  </si>
  <si>
    <t>복층유리</t>
  </si>
  <si>
    <t>복층유리, 투명, 12mm</t>
  </si>
  <si>
    <t>590B94700198AC52D1573C4816445A3DBC12D1</t>
  </si>
  <si>
    <t>5E233484E191708CE207FDBBA1411F590B94700198AC52D1573C4816445A3DBC12D1</t>
  </si>
  <si>
    <t>창호유리설치 / 복층유리</t>
  </si>
  <si>
    <t>유리두께 12mm 이하</t>
  </si>
  <si>
    <t>5E23E4F8819DD3B2EF47376D464FE2</t>
  </si>
  <si>
    <t>5E233484E191708CE207FDBBA1411F5E23E4F8819DD3B2EF47376D464FE2</t>
  </si>
  <si>
    <t>복층유리주위 코킹</t>
  </si>
  <si>
    <t>5*5, 실리콘</t>
  </si>
  <si>
    <t>5E23E4F88194FE5E9DB71D00E847D9</t>
  </si>
  <si>
    <t>5E233484E191708CE207FDBBA1411F5E23E4F88194FE5E9DB71D00E847D9</t>
  </si>
  <si>
    <t>5E233484E191708CE207FDBBA1411F5F39545501931F981AF794A8D44A001</t>
  </si>
  <si>
    <t>레디믹스트콘크리트 인력운반 타설  무근구조물  M3  공통 6-1-1   ( 호표 19 )</t>
  </si>
  <si>
    <t>호표 19</t>
  </si>
  <si>
    <t>콘크리트공</t>
  </si>
  <si>
    <t>5EF1A42EB196F6AF90C72FC8EF4B000C706F54</t>
  </si>
  <si>
    <t>5E23643C01945E80DA174FA53A45325EF1A42EB196F6AF90C72FC8EF4B000C706F54</t>
  </si>
  <si>
    <t>5E23643C01945E80DA174FA53A45325EF1A42EB196F6AF90C72FC8EF4B000C706EB3</t>
  </si>
  <si>
    <t>5E23643C01945E80DA174FA53A45325F39545501931F981AF794A8D44A001</t>
  </si>
  <si>
    <t>모르타르 배합  모래채가름 포함  M3  건축 9-1-1   ( 호표 20 )</t>
  </si>
  <si>
    <t>5E2354D5619BB0900227F03E6C48E65EF1A42EB196F6AF90C72FC8EF4B000C706EB3</t>
  </si>
  <si>
    <t>PVC계 바닥재 설치 - 시트  주재료 제외, 부분접합 방식  M2  건축 5-1-1   ( 호표 21 )</t>
  </si>
  <si>
    <t>내장공</t>
  </si>
  <si>
    <t>5EF1A42EB196F6AF90C72FC8EF4B000C706DAA</t>
  </si>
  <si>
    <t>5E23D48B819A6BD87BA75885194EA75EF1A42EB196F6AF90C72FC8EF4B000C706DAA</t>
  </si>
  <si>
    <t>5E23D48B819A6BD87BA75885194EA75EF1A42EB196F6AF90C72FC8EF4B000C706EB3</t>
  </si>
  <si>
    <t>초산비닐계접착제</t>
  </si>
  <si>
    <t>초산비닐계접착제, 비닐타일용</t>
  </si>
  <si>
    <t>590B84687197A3810C8783DCA3478231F42C84</t>
  </si>
  <si>
    <t>5E23D48B819A6BD87BA75885194EA7590B84687197A3810C8783DCA3478231F42C84</t>
  </si>
  <si>
    <t>창호유리설치 / 복층유리  유리두께 12mm 이하  M2  건축 10-3-1   ( 호표 22 )</t>
  </si>
  <si>
    <t>호표 22</t>
  </si>
  <si>
    <t>건축 10-3-1</t>
  </si>
  <si>
    <t>유리공</t>
  </si>
  <si>
    <t>5EF1A42EB196F6AF90C72FC8EF4B000C706C86</t>
  </si>
  <si>
    <t>5E23E4F8819DD3B2EF47376D464FE25EF1A42EB196F6AF90C72FC8EF4B000C706C86</t>
  </si>
  <si>
    <t>5E23E4F8819DD3B2EF47376D464FE25EF1A42EB196F6AF90C72FC8EF4B000C706EB3</t>
  </si>
  <si>
    <t>복층유리주위 코킹  5*5, 실리콘  M  건축 6-6-1   ( 호표 23 )</t>
  </si>
  <si>
    <t>호표 23</t>
  </si>
  <si>
    <t>건축 6-6-1</t>
  </si>
  <si>
    <t>실링재</t>
  </si>
  <si>
    <t>실링재, 실리콘, 비초산, 유리용, 창호주위</t>
  </si>
  <si>
    <t>L</t>
  </si>
  <si>
    <t>590B846871969AEFB7B7644F2C4CDE8678E036</t>
  </si>
  <si>
    <t>5E23E4F88194FE5E9DB71D00E847D9590B846871969AEFB7B7644F2C4CDE8678E036</t>
  </si>
  <si>
    <t>굴삭기(무한궤도)  0.2㎥  HR     ( 호표 24 )</t>
  </si>
  <si>
    <t>대</t>
  </si>
  <si>
    <t>천원</t>
  </si>
  <si>
    <t>5930D4B0719D180EF59743E19B424E0769033D</t>
  </si>
  <si>
    <t>5930D4B0719D180EF59743E19B424E0769033DF65930D4B0719D180EF59743E19B424E0769033D</t>
  </si>
  <si>
    <t>경유</t>
  </si>
  <si>
    <t>경유, 저유황</t>
  </si>
  <si>
    <t>5926246AF195F7F2F247EBE25A4B094AF850AE</t>
  </si>
  <si>
    <t>5930D4B0719D180EF59743E19B424E0769033DF65926246AF195F7F2F247EBE25A4B094AF850AE</t>
  </si>
  <si>
    <t>잡재료</t>
  </si>
  <si>
    <t>주연료비의 21%</t>
  </si>
  <si>
    <t>5930D4B0719D180EF59743E19B424E0769033DF65F39545501931F981AF794A8D44A001</t>
  </si>
  <si>
    <t>건설기계운전사</t>
  </si>
  <si>
    <t>5EF1A42EB196F6AF90C72FC8EF4B000C706ADE</t>
  </si>
  <si>
    <t>5930D4B0719D180EF59743E19B424E0769033DF65EF1A42EB196F6AF90C72FC8EF4B000C706ADE</t>
  </si>
  <si>
    <t>부착용 집게  0.2㎥  HR  공통 8-3(7206)   ( 호표 25 )</t>
  </si>
  <si>
    <t>A</t>
  </si>
  <si>
    <t>공통 8-3(7206)</t>
  </si>
  <si>
    <t>5930D4B0719D1FB909C709171C4D7FD22D1BCB</t>
  </si>
  <si>
    <t>5930D4B0719D1FB909C709171C4D7FD22D1BCB405930D4B0719D1FB909C709171C4D7FD22D1BCB</t>
  </si>
  <si>
    <t>굴삭기(무한궤도)  0.4㎥  HR     ( 호표 26 )</t>
  </si>
  <si>
    <t>5930D4B0719D180EF59743E19B447C03897E6444</t>
  </si>
  <si>
    <t>0.4㎥</t>
  </si>
  <si>
    <t>호표 26</t>
  </si>
  <si>
    <t>공통 8-3,4(0201)</t>
  </si>
  <si>
    <t>5930D4B0719D180EF59743E19B447C03897E64</t>
  </si>
  <si>
    <t>5930D4B0719D180EF59743E19B447C03897E64445930D4B0719D180EF59743E19B447C03897E64</t>
  </si>
  <si>
    <t>5930D4B0719D180EF59743E19B447C03897E64445926246AF195F7F2F247EBE25A4B094AF850AE</t>
  </si>
  <si>
    <t>주연료비의 22%</t>
  </si>
  <si>
    <t>5930D4B0719D180EF59743E19B447C03897E64445F39545501931F981AF794A8D44A001</t>
  </si>
  <si>
    <t>5930D4B0719D180EF59743E19B447C03897E64445EF1A42EB196F6AF90C72FC8EF4B000C706ADE</t>
  </si>
  <si>
    <t>기초 지정  잡석지정  M3     ( 호표 27 )</t>
  </si>
  <si>
    <t>5E0E145E8198BA7C7A97E7996641735EF1A42EB196F6AF90C72FC8EF4B000C706EB3</t>
  </si>
  <si>
    <t>5E0E145E8198BA7C7A97E7996641735930D4B0719D180EF59743E19B424E0769033DF6</t>
  </si>
  <si>
    <t>진동롤러(핸드가이드식)</t>
  </si>
  <si>
    <t>0.7ton</t>
  </si>
  <si>
    <t>호표 34</t>
  </si>
  <si>
    <t>5930D4B0719D19106557747C56476CA352F9D2D1</t>
  </si>
  <si>
    <t>5E0E145E8198BA7C7A97E7996641735930D4B0719D19106557747C56476CA352F9D2D1</t>
  </si>
  <si>
    <t>생석회잡석다짐(기계장비)  진동롤러(핸드가이드식), 0.7ton  M3     ( 호표 28 )</t>
  </si>
  <si>
    <t>마 사 토</t>
  </si>
  <si>
    <t>592674EC81997910C227F4ED66486A6D470CF1</t>
  </si>
  <si>
    <t>5E2314AC619D2630F5075F0BA54C23592674EC81997910C227F4ED66486A6D470CF1</t>
  </si>
  <si>
    <t>생석회</t>
  </si>
  <si>
    <t>백광</t>
  </si>
  <si>
    <t>590B9478419CCC39C927A6691B41BA41EE813E</t>
  </si>
  <si>
    <t>5E2314AC619D2630F5075F0BA54C23590B9478419CCC39C927A6691B41BA41EE813E</t>
  </si>
  <si>
    <t>채움자갈</t>
  </si>
  <si>
    <t>40㎜ 내외</t>
  </si>
  <si>
    <t>별도</t>
  </si>
  <si>
    <t>592664C791927537D2679E5183414EC04F31EF</t>
  </si>
  <si>
    <t>5E2314AC619D2630F5075F0BA54C23592664C791927537D2679E5183414EC04F31EF</t>
  </si>
  <si>
    <t>5E2314AC619D2630F5075F0BA54C23592664C791927537DAB79355FF43CF11897F7F</t>
  </si>
  <si>
    <t>5E2314AC619D2630F5075F0BA54C235EF1A42EB196F6AF90C72FC8EF4B000C706EB3</t>
  </si>
  <si>
    <t>5E2314AC619D2630F5075F0BA54C235930D4B0719D19106557747C56476CA352F9D2D1</t>
  </si>
  <si>
    <t>5E2314AC619D2630F5075F0BA54C235F39545501931F981AF794A8D44A001</t>
  </si>
  <si>
    <t>합판거푸집 설치 및 해체  간단 6회, 수직고 7m까지  M2     ( 호표 29 )</t>
  </si>
  <si>
    <t>합판거푸집 - 자재비</t>
  </si>
  <si>
    <t>6회</t>
  </si>
  <si>
    <t>호표 35</t>
  </si>
  <si>
    <t>5E23643B719FBA3D8057BB71054DA4</t>
  </si>
  <si>
    <t>5E23643B719FBA3D8167182DE844EE5E23643B719FBA3D8057BB71054DA4</t>
  </si>
  <si>
    <t>합판거푸집 - 인력투입</t>
  </si>
  <si>
    <t>간단, 수직고 7m까지</t>
  </si>
  <si>
    <t>호표 36</t>
  </si>
  <si>
    <t>5E23643B719FBA3D8057BB71054C9D</t>
  </si>
  <si>
    <t>5E23643B719FBA3D8167182DE844EE5E23643B719FBA3D8057BB71054C9D</t>
  </si>
  <si>
    <t>생석회모르타르(1:3)    M3  문화재 7-4   ( 호표 30 )</t>
  </si>
  <si>
    <t>문화재 7-4</t>
  </si>
  <si>
    <t>5E2314AC619D2630F1A7163D364674590B9478419CCC39C927A6691B41BA41EE813E</t>
  </si>
  <si>
    <t>특수시멘트, 백색시멘트</t>
  </si>
  <si>
    <t>590B9470019E3749CF57C9BAEC49C051BD9D88</t>
  </si>
  <si>
    <t>5E2314AC619D2630F1A7163D364674590B9470019E3749CF57C9BAEC49C051BD9D88</t>
  </si>
  <si>
    <t>5E2314AC619D2630F1A7163D364674592664C791927536CC17CEFFD04AD32F4787BC</t>
  </si>
  <si>
    <t>한식미장공조공</t>
  </si>
  <si>
    <t>5EF1A42EB196F6AF90C70CF9B749AAB4C2EB53</t>
  </si>
  <si>
    <t>5E2314AC619D2630F1A7163D3646745EF1A42EB196F6AF90C70CF9B749AAB4C2EB53</t>
  </si>
  <si>
    <t>5E2314AC619D2630F1A7163D3646745EF1A42EB196F6AF90C72FC8EF4B000C706EB3</t>
  </si>
  <si>
    <t>5E2314AC619D2630F1A7163D3646745F39545501931F981AF794A8D44A001</t>
  </si>
  <si>
    <t>채움석쌓기    M3     ( 호표 31 )</t>
  </si>
  <si>
    <t>5E2314AC619D26319D973D0D3149EA5EF1A42EB196F6AF90C70CF9B749AAB4C3F9FA</t>
  </si>
  <si>
    <t>한식석공조공</t>
  </si>
  <si>
    <t>3017</t>
  </si>
  <si>
    <t>5EF1A42EB196F6AF90C70CF9B749AAB4C2E89D</t>
  </si>
  <si>
    <t>5E2314AC619D26319D973D0D3149EA5EF1A42EB196F6AF90C70CF9B749AAB4C2E89D</t>
  </si>
  <si>
    <t>5E2314AC619D26319D973D0D3149EA5EF1A42EB196F6AF90C72FC8EF4B000C706EB3</t>
  </si>
  <si>
    <t>5E2314AC619D26319D973D0D3149EA5F39545501931F981AF794A8D44A001</t>
  </si>
  <si>
    <t>거친돌쌓기(기계장비) - 0.035㎥ 초과 ~ 0.3㎥ 미만    M3     ( 호표 32 )</t>
  </si>
  <si>
    <t>5E2314AC619D26319D970013704BC75EF1A42EB196F6AF90C70CF9B749AAB4C3F9FA</t>
  </si>
  <si>
    <t>5E2314AC619D26319D970013704BC75EF1A42EB196F6AF90C70CF9B749AAB4C2E89D</t>
  </si>
  <si>
    <t>5E2314AC619D26319D970013704BC75EF1A42EB196F6AF90C72FC8EF4B000C706EB3</t>
  </si>
  <si>
    <t>0.7㎥</t>
  </si>
  <si>
    <t>호표 37</t>
  </si>
  <si>
    <t>5930D4B0719D180EF59743E19B4730CA56A47AB5</t>
  </si>
  <si>
    <t>5E2314AC619D26319D970013704BC75930D4B0719D180EF59743E19B4730CA56A47AB5</t>
  </si>
  <si>
    <t>5E2314AC619D26319D970013704BC75F39545501931F981AF794A8D44A001</t>
  </si>
  <si>
    <t>거친돌(박석)깔기    M2     ( 호표 33 )</t>
  </si>
  <si>
    <t>5E2314AC619D26319D9700740D45CA5EF1A42EB196F6AF90C70CF9B749AAB4C3F9FA</t>
  </si>
  <si>
    <t>5E2314AC619D26319D9700740D45CA5EF1A42EB196F6AF90C70CF9B749AAB4C2E89D</t>
  </si>
  <si>
    <t>5E2314AC619D26319D9700740D45CA5EF1A42EB196F6AF90C72FC8EF4B000C706EB3</t>
  </si>
  <si>
    <t>5E2314AC619D26319D9700740D45CA5F39545501931F981AF794A8D44A001</t>
  </si>
  <si>
    <t>진동롤러(핸드가이드식)  0.7ton  HR     ( 호표 34 )</t>
  </si>
  <si>
    <t>5930D4B0719D19106557747C56476CA352F9D2</t>
  </si>
  <si>
    <t>5930D4B0719D19106557747C56476CA352F9D2D15930D4B0719D19106557747C56476CA352F9D2</t>
  </si>
  <si>
    <t>5930D4B0719D19106557747C56476CA352F9D2D15926246AF195F7F2F247EBE25A4B094AF850AE</t>
  </si>
  <si>
    <t>주연료비의 13%</t>
  </si>
  <si>
    <t>5930D4B0719D19106557747C56476CA352F9D2D15F39545501931F981AF794A8D44A001</t>
  </si>
  <si>
    <t>일반기계운전사</t>
  </si>
  <si>
    <t>5EF1A42EB196F6AF90C72FC8EF4B000C706BFC</t>
  </si>
  <si>
    <t>5930D4B0719D19106557747C56476CA352F9D2D15EF1A42EB196F6AF90C72FC8EF4B000C706BFC</t>
  </si>
  <si>
    <t>합판거푸집 - 자재비  6회  M2     ( 호표 35 )</t>
  </si>
  <si>
    <t>내수합판</t>
  </si>
  <si>
    <t>내수합판, 1급, 12*1220*2440mm</t>
  </si>
  <si>
    <t>592664C791916FE63C07D696A543D3C7F7684F</t>
  </si>
  <si>
    <t>5E23643B719FBA3D8057BB71054DA4592664C791916FE63C07D696A543D3C7F7684F</t>
  </si>
  <si>
    <t>5E23643B719FBA3D8057BB71054DA4590B9470019FDEFE32C7287209496AEC374DC2</t>
  </si>
  <si>
    <t>적용비율</t>
  </si>
  <si>
    <t>주재료비의 32.7%</t>
  </si>
  <si>
    <t>5E23643B719FBA3D8057BB71054DA45F39545501931F981AF794A8D44A001</t>
  </si>
  <si>
    <t>소모자재(박리재 등)</t>
  </si>
  <si>
    <t>주재료비의 11%</t>
  </si>
  <si>
    <t>5E23643B719FBA3D8057BB71054DA45F39545501931F981AF794A8D449002</t>
  </si>
  <si>
    <t>합판거푸집 - 인력투입  간단, 수직고 7m까지  M2     ( 호표 36 )</t>
  </si>
  <si>
    <t>5E23643B719FBA3D8057BB71054C9D5EF1A42EB196F6AF90C72FC8EF4B000C706EB6</t>
  </si>
  <si>
    <t>5E23643B719FBA3D8057BB71054C9D5EF1A42EB196F6AF90C72FC8EF4B000C706EB3</t>
  </si>
  <si>
    <t>인력품의 1%</t>
  </si>
  <si>
    <t>5E23643B719FBA3D8057BB71054C9D5F39545501931F981AF794A8D44A001</t>
  </si>
  <si>
    <t>굴삭기(무한궤도)  0.7㎥  HR     ( 호표 37 )</t>
  </si>
  <si>
    <t>5930D4B0719D180EF59743E19B4730CA56A47A</t>
  </si>
  <si>
    <t>5930D4B0719D180EF59743E19B4730CA56A47AB55930D4B0719D180EF59743E19B4730CA56A47A</t>
  </si>
  <si>
    <t>5930D4B0719D180EF59743E19B4730CA56A47AB55926246AF195F7F2F247EBE25A4B094AF850AE</t>
  </si>
  <si>
    <t>5930D4B0719D180EF59743E19B4730CA56A47AB55F39545501931F981AF794A8D44A001</t>
  </si>
  <si>
    <t>5930D4B0719D180EF59743E19B4730CA56A47AB55EF1A42EB196F6AF90C72FC8EF4B000C706ADE</t>
  </si>
  <si>
    <t>거친돌쌓기(기계장비) - 0.035㎥ 초과 ~ 0.3㎥ 미만  낙차공  M3     ( 호표 38 )</t>
  </si>
  <si>
    <t>5E2314AC619D26319D970013704BC55EF1A42EB196F6AF90C70CF9B749AAB4C3F9FA</t>
  </si>
  <si>
    <t>5E2314AC619D26319D970013704BC55EF1A42EB196F6AF90C70CF9B749AAB4C2E89D</t>
  </si>
  <si>
    <t>5E2314AC619D26319D970013704BC55EF1A42EB196F6AF90C72FC8EF4B000C706EB3</t>
  </si>
  <si>
    <t>5E2314AC619D26319D970013704BC55930D4B0719D180EF59743E19B4730CA56A47AB5</t>
  </si>
  <si>
    <t>5E2314AC619D26319D970013704BC55F39545501931F981AF794A8D44A001</t>
  </si>
  <si>
    <t>거친돌쌓기(기계장비) - 0.035㎥ 초과 ~ 0.3㎥ 미만  배수로  M3     ( 호표 39 )</t>
  </si>
  <si>
    <t>5E2314AC619D26319D970013704BC65EF1A42EB196F6AF90C70CF9B749AAB4C3F9FA</t>
  </si>
  <si>
    <t>5E2314AC619D26319D970013704BC65EF1A42EB196F6AF90C70CF9B749AAB4C2E89D</t>
  </si>
  <si>
    <t>5E2314AC619D26319D970013704BC65EF1A42EB196F6AF90C72FC8EF4B000C706EB3</t>
  </si>
  <si>
    <t>5E2314AC619D26319D970013704BC65930D4B0719D180EF59743E19B4730CA56A47AB5</t>
  </si>
  <si>
    <t>5E2314AC619D26319D970013704BC65F39545501931F981AF794A8D44A001</t>
  </si>
  <si>
    <t>정다듬(거친다듬)    M2  문화재 11-6   ( 호표 40 )</t>
  </si>
  <si>
    <t>문화재 11-6</t>
  </si>
  <si>
    <t>20/1=0.05</t>
  </si>
  <si>
    <t>5E2314AC619D26319D9723662749045EF1A42EB196F6AF90C70CF9B749AAB4C3F9FA</t>
  </si>
  <si>
    <t>5E2314AC619D26319D9723662749045EF1A42EB196F6AF90C70CF9B749AAB4C2E89D</t>
  </si>
  <si>
    <t>5E2314AC619D26319D9723662749045F39545501931F981AF794A8D44A001</t>
  </si>
  <si>
    <t>도편수</t>
  </si>
  <si>
    <t>5EF1A42EB196F6AF90C70CF9B749AAB4C3F9F6</t>
  </si>
  <si>
    <t>5E2314AC619D26319D9723662749045EF1A42EB196F6AF90C70CF9B749AAB4C3F9F6</t>
  </si>
  <si>
    <t>식생매트설치    M2     ( 호표 41 )</t>
  </si>
  <si>
    <t>특별인부</t>
  </si>
  <si>
    <t>5EF1A42EB196F6AF90C72FC8EF4B000C706EB2</t>
  </si>
  <si>
    <t>5E0EA47CA19F97FEBA77A5C7D648E35EF1A42EB196F6AF90C72FC8EF4B000C706EB2</t>
  </si>
  <si>
    <t>5E0EA47CA19F97FEBA77A5C7D648E35EF1A42EB196F6AF90C72FC8EF4B000C706EB3</t>
  </si>
  <si>
    <t>복토  굴삭기 0.6㎥  M2  토목 2-3-1   ( 호표 42 )</t>
  </si>
  <si>
    <t>5E0EA47CA19F97FEBA77A5C7D649895EF1A42EB196F6AF90C72FC8EF4B000C706EB3</t>
  </si>
  <si>
    <t>0.6㎥</t>
  </si>
  <si>
    <t>호표 43</t>
  </si>
  <si>
    <t>5930D4B0719D180EF59743E19B4629D89F1108EC</t>
  </si>
  <si>
    <t>5E0EA47CA19F97FEBA77A5C7D649895930D4B0719D180EF59743E19B4629D89F1108EC</t>
  </si>
  <si>
    <t>굴삭기(무한궤도)  0.6㎥  HR  공통 8-3,4(0201)   ( 호표 43 )</t>
  </si>
  <si>
    <t>5930D4B0719D180EF59743E19B4629D89F1108</t>
  </si>
  <si>
    <t>5930D4B0719D180EF59743E19B4629D89F1108EC5930D4B0719D180EF59743E19B4629D89F1108</t>
  </si>
  <si>
    <t>5930D4B0719D180EF59743E19B4629D89F1108EC5926246AF195F7F2F247EBE25A4B094AF850AE</t>
  </si>
  <si>
    <t>5930D4B0719D180EF59743E19B4629D89F1108EC5F39545501931F981AF794A8D44A001</t>
  </si>
  <si>
    <t>5930D4B0719D180EF59743E19B4629D89F1108EC5EF1A42EB196F6AF90C72FC8EF4B000C706ADE</t>
  </si>
  <si>
    <t>덤프트럭  24ton  HR  공통 8-3,4(0602)   ( 호표 44 )</t>
  </si>
  <si>
    <t>5930D4B0719D180A1A077B1C8043D2D44361E0BC</t>
  </si>
  <si>
    <t>덤프트럭</t>
  </si>
  <si>
    <t>24ton</t>
  </si>
  <si>
    <t>호표 44</t>
  </si>
  <si>
    <t>공통 8-3,4(0602)</t>
  </si>
  <si>
    <t>5930D4B0719D180A1A077B1C8043D2D44361E0</t>
  </si>
  <si>
    <t>5930D4B0719D180A1A077B1C8043D2D44361E0BC5930D4B0719D180A1A077B1C8043D2D44361E0</t>
  </si>
  <si>
    <t>5930D4B0719D180A1A077B1C8043D2D44361E0BC5926246AF195F7F2F247EBE25A4B094AF850AE</t>
  </si>
  <si>
    <t>주연료비의 38%</t>
  </si>
  <si>
    <t>5930D4B0719D180A1A077B1C8043D2D44361E0BC5F39545501931F981AF794A8D44A001</t>
  </si>
  <si>
    <t>5930D4B0719D180A1A077B1C8043D2D44361E0BC5EF1A42EB196F6AF90C72FC8EF4B000C706ADE</t>
  </si>
  <si>
    <t>덤프트럭 자동덮개시설  24ton  HR  공통 8-3(0610)   ( 호표 45 )</t>
  </si>
  <si>
    <t>5930D4B0719D180A1B27CAD4D846FCE196ED6508</t>
  </si>
  <si>
    <t>덤프트럭 자동덮개시설</t>
  </si>
  <si>
    <t>호표 45</t>
  </si>
  <si>
    <t>공통 8-3(0610)</t>
  </si>
  <si>
    <t>5930D4B0719D180A1B27CAD4D846FCE196ED65</t>
  </si>
  <si>
    <t>5930D4B0719D180A1B27CAD4D846FCE196ED65085930D4B0719D180A1B27CAD4D846FCE196ED65</t>
  </si>
  <si>
    <t>경운기  1,000(kg)  HR  공통 8-3,4(2402)   ( 호표 46 )</t>
  </si>
  <si>
    <t>5930D4B0719D1A3EBEA705B05F44564730D3E01A</t>
  </si>
  <si>
    <t>1,000(kg)</t>
  </si>
  <si>
    <t>호표 46</t>
  </si>
  <si>
    <t>공통 8-3,4(2402)</t>
  </si>
  <si>
    <t>1,000kg</t>
  </si>
  <si>
    <t>5930D4B0719D1A3EBEA705B05F44564730D3E0</t>
  </si>
  <si>
    <t>5930D4B0719D1A3EBEA705B05F44564730D3E01A5930D4B0719D1A3EBEA705B05F44564730D3E0</t>
  </si>
  <si>
    <t>5930D4B0719D1A3EBEA705B05F44564730D3E01A5926246AF195F7F2F247EBE25A4B094AF850AE</t>
  </si>
  <si>
    <t>주연료비의 20%</t>
  </si>
  <si>
    <t>5930D4B0719D1A3EBEA705B05F44564730D3E01A5F39545501931F981AF794A8D44A001</t>
  </si>
  <si>
    <t>5930D4B0719D1A3EBEA705B05F44564730D3E01A5EF1A42EB196F6AF90C72FC8EF4B000C706BFC</t>
  </si>
  <si>
    <t>중 기 단 가 목 록</t>
  </si>
  <si>
    <t>비    고</t>
  </si>
  <si>
    <t>START</t>
  </si>
  <si>
    <t>중 기 단 가 산 출 서</t>
  </si>
  <si>
    <t>산    출    내    역</t>
  </si>
  <si>
    <t>코드</t>
  </si>
  <si>
    <t>품명</t>
  </si>
  <si>
    <t>규격</t>
  </si>
  <si>
    <t xml:space="preserve">터파기/토사  보통, 굴삭기 0.4m3 80%, 인력20%  M3    ( 산근 1 ) </t>
  </si>
  <si>
    <t>C</t>
  </si>
  <si>
    <t xml:space="preserve"> 굴삭기(무한궤도),0.4㎥80%+인력20% M3  </t>
  </si>
  <si>
    <t>C!</t>
  </si>
  <si>
    <t>'굴삭기(무한궤도),0.4㎥80%+인력20% M3 '</t>
  </si>
  <si>
    <t xml:space="preserve"> </t>
  </si>
  <si>
    <t xml:space="preserve">Q1  바켓용량(M3)  =0.40   </t>
  </si>
  <si>
    <t>q1 '바켓용량(M3)' =0.40</t>
  </si>
  <si>
    <t xml:space="preserve">K   바켓계수(양호1.1,보통0.90,불량0.70,파쇄암0.55) = 0.90   </t>
  </si>
  <si>
    <t>k  '바켓계수(양호1.1,보통0.90,불량0.70,파쇄암0.55)'= 0.90</t>
  </si>
  <si>
    <t xml:space="preserve">F   토량환산계수(1/L) = 1/1.25= 0.8 </t>
  </si>
  <si>
    <t>f  '토량환산계수(1/L)'= 1/1.25=?</t>
  </si>
  <si>
    <t xml:space="preserve">E1  터파기에 대하여 -0.05 =0.05    </t>
  </si>
  <si>
    <t xml:space="preserve">E1 '터파기에 대하여 -0.05'=0.05 </t>
  </si>
  <si>
    <t xml:space="preserve">E   작업효율사질토(양호0.85,보통0.70,불량0.55) = 0.70-E1= 0.65 </t>
  </si>
  <si>
    <t>E  '작업효율사질토(양호0.85,보통0.70,불량0.55)'= 0.70-E1=?</t>
  </si>
  <si>
    <t xml:space="preserve">CM  1회 싸이클시간(135˚SEC) =18   </t>
  </si>
  <si>
    <t>Cm '1회 싸이클시간(135˚SEC)'=18</t>
  </si>
  <si>
    <t xml:space="preserve">Q   시간당 작업량 (M3/HR) = 3600*Q1*K*F*E/CM/0.8= 46.8 </t>
  </si>
  <si>
    <t>Q  '시간당 작업량 (M3/Hr)'= 3600*q1*k*f*E/Cm/0.8=?</t>
  </si>
  <si>
    <t xml:space="preserve"> 재료비:  16184 / 46.8 = 345.8 </t>
  </si>
  <si>
    <t>'재료비:' ~00000201004000000.M~ / {Q} =?MA+</t>
  </si>
  <si>
    <t xml:space="preserve"> 노무비:  44299 / 46.8 = 946.5 </t>
  </si>
  <si>
    <t>'노무비:' ~00000201004000000.L~ / {Q} =?LA+</t>
  </si>
  <si>
    <t xml:space="preserve"> 경  비:  15429 / 46.8 = 329.6 </t>
  </si>
  <si>
    <t>'경  비:' ~00000201004000000.E~ / {Q} =?EQ+</t>
  </si>
  <si>
    <t xml:space="preserve">  소  계    </t>
  </si>
  <si>
    <t>&gt;'소  계'</t>
  </si>
  <si>
    <t xml:space="preserve"> 인력터파기,0-1m,보통인부0.2인*30% </t>
  </si>
  <si>
    <t>'인력터파기,0-1m,보통인부0.2인*30%'</t>
  </si>
  <si>
    <t xml:space="preserve">Q   시간당 작업량 (M3/HR) = 1/8/0.2/0.2= 3.13 </t>
  </si>
  <si>
    <t>Q  '시간당 작업량 (M3/Hr)'= 1/8/0.2/0.2=?</t>
  </si>
  <si>
    <t xml:space="preserve"> 보통인부   1인/8HR*작업시간</t>
  </si>
  <si>
    <t>'보통인부   1인/8HR*작업시간</t>
  </si>
  <si>
    <t xml:space="preserve"> 노무비:  141096*1/8/3.13  = 5634.8 </t>
  </si>
  <si>
    <t>'노무비:' ~L001010101000002.L~*1/8/{Q}  =?LA+</t>
  </si>
  <si>
    <t xml:space="preserve">  총  계</t>
  </si>
  <si>
    <t xml:space="preserve">되메우기/토사, 두께 10cm  보통, 굴삭기 0.4m3+플레이트콤팩터 1.5ton+인력 20%  M3    ( 산근 2 ) </t>
  </si>
  <si>
    <t xml:space="preserve"> 1.굴삭기 (무한궤도)0.4㎥M3  </t>
  </si>
  <si>
    <t>'1.굴삭기 (무한궤도)0.4㎥M3 '</t>
  </si>
  <si>
    <t xml:space="preserve">Q1  바켓용량(M3) = 0.4   </t>
  </si>
  <si>
    <t>q1 '바켓용량(M3)'= 0.4</t>
  </si>
  <si>
    <t xml:space="preserve">k   바켓계수 = 1.1   </t>
  </si>
  <si>
    <t>k  '바켓계수'= 1.1</t>
  </si>
  <si>
    <t xml:space="preserve">L1  흐트러진상태  =1.25   </t>
  </si>
  <si>
    <t>L1 '흐트러진상태' =1.25</t>
  </si>
  <si>
    <t xml:space="preserve">C   다져진상태 =0.875   </t>
  </si>
  <si>
    <t>C  '다져진상태'=0.875</t>
  </si>
  <si>
    <t xml:space="preserve">F   토량환산계(C/L) =C/L1= 0.7 </t>
  </si>
  <si>
    <t>f  '토량환산계(C/L)'=C/L1=?</t>
  </si>
  <si>
    <t xml:space="preserve">E   작업효율(양호0.9,보통0.75,불량0.6) = 0.75   </t>
  </si>
  <si>
    <t>E  '작업효율(양호0.9,보통0.75,불량0.6)'= 0.75</t>
  </si>
  <si>
    <t xml:space="preserve">CM  1회 싸이클시간(90˚SEC) =15   </t>
  </si>
  <si>
    <t>Cm '1회 싸이클시간(90˚sec)'=15</t>
  </si>
  <si>
    <t xml:space="preserve">Q   시간당 작업량 (M3/HR) = 3600*Q1*K*F*E/CM/0.8= 69.3 </t>
  </si>
  <si>
    <t xml:space="preserve"> 재료비:  16184 / 69.3 = 233.5 </t>
  </si>
  <si>
    <t xml:space="preserve"> 노무비:  44299 / 69.3 = 639.2 </t>
  </si>
  <si>
    <t xml:space="preserve"> 경  비:  15429 / 69.3 = 222.6 </t>
  </si>
  <si>
    <t>'2.(인력되메우기 0.1+인력흙다짐 0.14)0.24인*20%'</t>
  </si>
  <si>
    <t>Q  '시간당 작업량 (M3/Hr)'= 1/8/0.24/0.2=?</t>
  </si>
  <si>
    <t xml:space="preserve">토사(단지내 잔토포설)  보통, 굴삭기 0.4m3  M3  공통 8-2-3  ( 산근 3 ) </t>
  </si>
  <si>
    <t xml:space="preserve"> 굴삭기(무한궤도), 0.4㎥  M3   </t>
  </si>
  <si>
    <t xml:space="preserve">'굴삭기(무한궤도), 0.4㎥  M3'  </t>
  </si>
  <si>
    <t xml:space="preserve">a   바켓용량  =0.4   </t>
  </si>
  <si>
    <t>a  '바켓용량' =0.4</t>
  </si>
  <si>
    <t xml:space="preserve">K   바켓계수(용이1.1) =1.1   </t>
  </si>
  <si>
    <t>K  '바켓계수(용이1.1)'=1.1</t>
  </si>
  <si>
    <t xml:space="preserve">f   토량환산계수 = 1   </t>
  </si>
  <si>
    <t>f  '토량환산계수'= 1</t>
  </si>
  <si>
    <t xml:space="preserve">E   작업효율(흐트러진상태보통) = 0.75   </t>
  </si>
  <si>
    <t>E  '작업효율(흐트러진상태보통)'= 0.75</t>
  </si>
  <si>
    <t xml:space="preserve">CM  1회 싸이클시간(135˚) =18   </t>
  </si>
  <si>
    <t>Cm '1회 싸이클시간(135˚)'=18</t>
  </si>
  <si>
    <t xml:space="preserve">Q   시간당 작업량 (M3/HR) = 3600*A*K*F*E/CM = 66 </t>
  </si>
  <si>
    <t xml:space="preserve">Q  '시간당 작업량 (M3/Hr)'= 3600*a*k*f*E/Cm =?  </t>
  </si>
  <si>
    <t xml:space="preserve">                                                </t>
  </si>
  <si>
    <t xml:space="preserve"> 재료비:  16184 / 66 = 245.2 </t>
  </si>
  <si>
    <t>'재료비:' ~00000201004000000.M~ / {Q} =?MA</t>
  </si>
  <si>
    <t xml:space="preserve"> 노무비:  44299 / 66 = 671.1 </t>
  </si>
  <si>
    <t>'노무비:' ~00000201004000000.L~ / {Q} =?LA</t>
  </si>
  <si>
    <t xml:space="preserve"> 경  비:  15429 / 66 = 233.7 </t>
  </si>
  <si>
    <t>'경  비:' ~00000201004000000.E~ / {Q} =?EQ</t>
  </si>
  <si>
    <t xml:space="preserve">석재운반(문경,200km)  보통, 덤프 24ton  M3  공통 8-2-8  ( 산근 4 ) </t>
  </si>
  <si>
    <t xml:space="preserve"> 운반거리 L=200Km M3    </t>
  </si>
  <si>
    <t>'운반거리 L=200Km M3'</t>
  </si>
  <si>
    <t xml:space="preserve"> 차량속도= 15KM/V1,20KM/V2,35KM/V3,35KM/V4,15KM/V5,20KM/V6     </t>
  </si>
  <si>
    <t>'차량속도= 15KM/V1,20KM/V2,35KM/V3,35KM/V4,15KM/V5,20KM/V6 '</t>
  </si>
  <si>
    <t xml:space="preserve">     ○------------------0------------0----------------○10KM  </t>
  </si>
  <si>
    <t xml:space="preserve">   ' ○------------------0------------0----------------○10KM '</t>
  </si>
  <si>
    <t xml:space="preserve"> 운반거리=단지대L1=0.5KM,시내외L2=199.0KM,사토장L3=0.5KM    </t>
  </si>
  <si>
    <t>'운반거리=단지대L1=0.5KM,시내외L2=199.0KM,사토장L3=0.5KM'</t>
  </si>
  <si>
    <t xml:space="preserve"> 1.덤프트럭,24톤 </t>
  </si>
  <si>
    <t>'1.덤프트럭,24톤'</t>
  </si>
  <si>
    <t xml:space="preserve">T    적재용량(톤)  =24   </t>
  </si>
  <si>
    <t>T   '적재용량(톤)' =24</t>
  </si>
  <si>
    <t xml:space="preserve">R1   토석의 단위중량(톤)  =2.4   </t>
  </si>
  <si>
    <t>r1  '토석의 단위중량(톤)' =2.4</t>
  </si>
  <si>
    <t xml:space="preserve">L    토량 변화율  =1.625   </t>
  </si>
  <si>
    <t>L   '토량 변화율' =1.625</t>
  </si>
  <si>
    <t xml:space="preserve">Q1   1회 적재량(M3)  =T/R1*L= 16.25 </t>
  </si>
  <si>
    <t>q1  '1회 적재량(M3)' =T/r1*L=?</t>
  </si>
  <si>
    <t xml:space="preserve">F    토량 환산계수(1/L)  =1/L= 0.6153 </t>
  </si>
  <si>
    <t>f   '토량 환산계수(1/L)' =1/L=?</t>
  </si>
  <si>
    <t xml:space="preserve">E    작업효율  =0.9   </t>
  </si>
  <si>
    <t>E   '작업효율' =0.9</t>
  </si>
  <si>
    <t xml:space="preserve">CMS  적재기계 1회 싸이클시간(SEC)  =21   </t>
  </si>
  <si>
    <t>Cms '적재기계 1회 싸이클시간(SEC)' =21</t>
  </si>
  <si>
    <t xml:space="preserve">V1   단지내적재운반속도(KM/HR)  =15   </t>
  </si>
  <si>
    <t>V1  '단지내적재운반속도(KM/HR)' =15</t>
  </si>
  <si>
    <t xml:space="preserve">V2   단지내공차운반속도(KM/HR)  =20   </t>
  </si>
  <si>
    <t>V2  '단지내공차운반속도(KM/HR)' =20</t>
  </si>
  <si>
    <t xml:space="preserve">V3   시내외포장적재운반속도(KM/HR)  =35   </t>
  </si>
  <si>
    <t>V3  '시내외포장적재운반속도(KM/HR)' =35</t>
  </si>
  <si>
    <t xml:space="preserve">V4   시내외포장공차운반속도(KM/HR)  =35   </t>
  </si>
  <si>
    <t>V4  '시내외포장공차운반속도(KM/HR)' =35</t>
  </si>
  <si>
    <t xml:space="preserve">V5   사토장적재운반속도(KM/HR)  =15   </t>
  </si>
  <si>
    <t>V5  '사토장적재운반속도(KM/HR)' =15</t>
  </si>
  <si>
    <t xml:space="preserve">V6   사토장공차운반속도(KM/HR)  =20   </t>
  </si>
  <si>
    <t>V6  '사토장공차운반속도(KM/HR)' =20</t>
  </si>
  <si>
    <t xml:space="preserve">L1   단지내운반거리(KM)  =0.5   </t>
  </si>
  <si>
    <t>L1  '단지내운반거리(KM)' =0.5</t>
  </si>
  <si>
    <t xml:space="preserve">L2   시내외포장(KM)  =199.0   </t>
  </si>
  <si>
    <t>L2  '시내외포장(KM)' =199.0</t>
  </si>
  <si>
    <t xml:space="preserve">L3   사토장비포장(KM)  =0.5   </t>
  </si>
  <si>
    <t>L3  '사토장비포장(KM)' =0.5</t>
  </si>
  <si>
    <t xml:space="preserve">T2   왕복시간(MIN)  =((L1/V1)+(L1/V2)+(L2/V3)+(L2/V4)+(L3/V5)+(L3/V6))*60= 689.2857 </t>
  </si>
  <si>
    <t>t2  '왕복시간(MIN)' =((L1/V1)+(L1/V2)+(L2/V3)+(L2/V4)+(L3/V5)+(L3/V6))*60=?</t>
  </si>
  <si>
    <t xml:space="preserve">T3   적하시간(MIN)양호0.5,보통0.8,불량1.1 =0.8   </t>
  </si>
  <si>
    <t>t3  '적하시간(MIN)양호0.5,보통0.8,불량1.1'=0.8</t>
  </si>
  <si>
    <t xml:space="preserve">T4   적재대기(MIN)양호0.15,보통0.42,불량0.7  =0.42   </t>
  </si>
  <si>
    <t>t4  '적재대기(MIN)양호0.15,보통0.42,불량0.7 '=0.42</t>
  </si>
  <si>
    <t xml:space="preserve">T5   적재함자동덮개설치및해체(MIN)  =0.5   </t>
  </si>
  <si>
    <t>t5  '적재함자동덮개설치및해체(MIN)' =0.5</t>
  </si>
  <si>
    <t xml:space="preserve">T6   세륜시간 (MIN)  =1.5   </t>
  </si>
  <si>
    <t>t6  '세륜시간 (MIN)' =1.5</t>
  </si>
  <si>
    <t xml:space="preserve">k    백호바켓계수  =0.55   </t>
  </si>
  <si>
    <t>k   '백호바켓계수' =0.55</t>
  </si>
  <si>
    <t xml:space="preserve">ES   작업효율(보통0.45,불량0.35) = 0.45   </t>
  </si>
  <si>
    <t>Es  '작업효율(보통0.45,불량0.35)'= 0.45</t>
  </si>
  <si>
    <t xml:space="preserve">N    덤프트럭 소요 백호 적재회수  =Q1/(1.0*K)= 29.5 </t>
  </si>
  <si>
    <t>n   '덤프트럭 소요 백호 적재회수' =q1/(1.0*k)=?</t>
  </si>
  <si>
    <t xml:space="preserve">CM   1회 싸이클 시간(MIN)  =CMS*N/(60*ES)+T2+T3+T4+T5+T6= 715.45 </t>
  </si>
  <si>
    <t>Cm  '1회 싸이클 시간(MIN)' =Cms*n/(60*Es)+t2+t3+t4+t5+t6=?</t>
  </si>
  <si>
    <t xml:space="preserve">Q    시간당 작업량(M3/HR)  =60*Q1*F*E/CM= 0.75 </t>
  </si>
  <si>
    <t>Q   '시간당 작업량(M3/HR)' =60*q1*f*E/Cm=?</t>
  </si>
  <si>
    <t xml:space="preserve"> 재료비:  42531 / 0.75 = 56708 </t>
  </si>
  <si>
    <t>'재료비:' ~00000602024000000.M~ / {Q} =?MA+</t>
  </si>
  <si>
    <t xml:space="preserve"> 노무비:  44299 / 0.75 = 59065.3 </t>
  </si>
  <si>
    <t>'노무비:' ~00000602024000000.L~ / {Q} =?LA+</t>
  </si>
  <si>
    <t xml:space="preserve"> 경  비:  30024 / 0.75 = 40032 </t>
  </si>
  <si>
    <t>'경  비:' ~00000602024000000.E~ / {Q} =?EQ+</t>
  </si>
  <si>
    <t xml:space="preserve">  소계    </t>
  </si>
  <si>
    <t>&gt;'소계'</t>
  </si>
  <si>
    <t xml:space="preserve"> 2.자동덮개시설,덤프24톤용 M3 </t>
  </si>
  <si>
    <t>'2.자동덮개시설,덤프24톤용 M3'</t>
  </si>
  <si>
    <t xml:space="preserve"> 재료비:  0 / 0.75 = 0 </t>
  </si>
  <si>
    <t>'재료비:' ~00000610024000000.M~ / {Q} =?MA+</t>
  </si>
  <si>
    <t xml:space="preserve"> 노무비:  0 / 0.75 = 0 </t>
  </si>
  <si>
    <t>'노무비:' ~00000610024000000.L~ / {Q} =?LA+</t>
  </si>
  <si>
    <t xml:space="preserve"> 경  비:  459 / 0.75 = 612 </t>
  </si>
  <si>
    <t>'경  비:' ~00000610024000000.E~ / {Q} =?EQ+</t>
  </si>
  <si>
    <t xml:space="preserve">   합계    </t>
  </si>
  <si>
    <t>&gt;&gt;'합계'</t>
  </si>
  <si>
    <t xml:space="preserve">10.5톤카고  10km  TON    ( 산근 5 ) </t>
  </si>
  <si>
    <t xml:space="preserve"> 1)운반비 (구역화물 10.5T) </t>
  </si>
  <si>
    <t>'1)운반비 (구역화물 10.5T)'</t>
  </si>
  <si>
    <t xml:space="preserve"> 2)운반거리 : 10km이하 </t>
  </si>
  <si>
    <t>'2)운반거리 : 10km이하'</t>
  </si>
  <si>
    <t xml:space="preserve"> 구역화물 10.5톤 카고(L:10KM이하/TON) </t>
  </si>
  <si>
    <t>'구역화물 10.5톤 카고(L:10km이하/TON)'</t>
  </si>
  <si>
    <t xml:space="preserve"> ZA000000014 - 카고트럭(10.5TON, 10KM미만/차) </t>
  </si>
  <si>
    <t>'ZA000000014 - 카고트럭(10.5ton, 10km미만/차)'</t>
  </si>
  <si>
    <t xml:space="preserve"> 경  비: 87720 / 1.1 / 10.5 = 7594.8 </t>
  </si>
  <si>
    <t xml:space="preserve">'경  비:'~ZA000000014.E~ / 1.1 / 10.5 =?EQ+ </t>
  </si>
  <si>
    <t xml:space="preserve"> 하차비(/TON) </t>
  </si>
  <si>
    <t>'하차비(/TON)'</t>
  </si>
  <si>
    <t xml:space="preserve"> 경  비: 4734 *1 = 4734 </t>
  </si>
  <si>
    <t xml:space="preserve">'경  비:'~AAM810820102.E~ *1 =?EQ+ </t>
  </si>
  <si>
    <t xml:space="preserve">  소  계     </t>
  </si>
  <si>
    <t xml:space="preserve">&gt;'소  계' </t>
  </si>
  <si>
    <t xml:space="preserve">10.5톤카고  30km  TON    ( 산근 6 ) </t>
  </si>
  <si>
    <t xml:space="preserve"> 2)운반거리 : 20km이하 </t>
  </si>
  <si>
    <t>'2)운반거리 : 20km이하'</t>
  </si>
  <si>
    <t xml:space="preserve"> 구역화물 10.5톤 카고(L:20KM이하/TON) </t>
  </si>
  <si>
    <t>'구역화물 10.5톤 카고(L:20km이하/TON)'</t>
  </si>
  <si>
    <t xml:space="preserve"> ZA000000012 - 카고트럭(10.5TON, 30KM미만/차) </t>
  </si>
  <si>
    <t>'ZA000000012 - 카고트럭(10.5ton, 30km미만/차)'</t>
  </si>
  <si>
    <t xml:space="preserve"> 경  비: 133480 / 1.1 / 10.5 = 11556.7 </t>
  </si>
  <si>
    <t xml:space="preserve">'경  비:'~ZA000000012.E~ / 1.1 / 10.5 =?EQ+ </t>
  </si>
  <si>
    <t xml:space="preserve">경운기  1ton, 운반거리 L=30m  TON    ( 산근 7 ) </t>
  </si>
  <si>
    <t xml:space="preserve"> 운반거리  L=30 M 타이어 경운기(1.0톤)  1대당 왕복    </t>
  </si>
  <si>
    <t>'운반거리 'L=30'M 타이어 경운기(1.0톤)  1대당 왕복'</t>
  </si>
  <si>
    <t xml:space="preserve"> 1. 경운기 작업량산정  </t>
  </si>
  <si>
    <t xml:space="preserve">'1. 경운기 작업량산정' </t>
  </si>
  <si>
    <t xml:space="preserve"> E   작업효율  =0.9   </t>
  </si>
  <si>
    <t xml:space="preserve"> E  '작업효율' =0.9</t>
  </si>
  <si>
    <t xml:space="preserve"> V1  적재시 운반속도(M/MIN)  =57   </t>
  </si>
  <si>
    <t xml:space="preserve"> V1 '적재시 운반속도(M/MIN)' =57</t>
  </si>
  <si>
    <t xml:space="preserve"> V2  공차시 운반속도(M/MIN)  =83   </t>
  </si>
  <si>
    <t xml:space="preserve"> V2 '공차시 운반속도(M/MIN)' =83</t>
  </si>
  <si>
    <t xml:space="preserve"> t  적재적하시간 토사 11분, 석재13분  = 13   </t>
  </si>
  <si>
    <t xml:space="preserve"> t '적재적하시간 토사 11분, 석재13분' = 13</t>
  </si>
  <si>
    <t xml:space="preserve"> CM  1회 싸이클 시간(MIN)  =(L/V1+L/V2)+T= 13.89 </t>
  </si>
  <si>
    <t xml:space="preserve"> Cm '1회 싸이클 시간(MIN)' =(L/V1+L/V2)+t=?</t>
  </si>
  <si>
    <t xml:space="preserve"> Q   시간당 작업량(M3/HR)  =60*1 TON *E/CM= 3.89 </t>
  </si>
  <si>
    <t xml:space="preserve"> Q  '시간당 작업량(M3/HR)' =60*1'ton'*E/Cm=? </t>
  </si>
  <si>
    <t xml:space="preserve"> 재료비:  2090 / 3.89 = 537.2 </t>
  </si>
  <si>
    <t xml:space="preserve">'재료비:' ~00002402000100000.M~ / {Q} =?MA+ </t>
  </si>
  <si>
    <t xml:space="preserve"> 노무비:  28571 / 3.89 = 7344.7 </t>
  </si>
  <si>
    <t xml:space="preserve">'노무비:' ~00002402000100000.L~ / {Q} =?LA+ </t>
  </si>
  <si>
    <t xml:space="preserve"> 경  비:  644 / 3.89 = 165.5 </t>
  </si>
  <si>
    <t xml:space="preserve">'경  비:' ~00002402000100000.E~ / {Q} =?EQ+ </t>
  </si>
  <si>
    <t xml:space="preserve"> 2. 적재적하  </t>
  </si>
  <si>
    <t xml:space="preserve">'2. 적재적하' </t>
  </si>
  <si>
    <t xml:space="preserve"> 보통인부 </t>
  </si>
  <si>
    <t>'보통인부'</t>
  </si>
  <si>
    <t xml:space="preserve">141096 * 2 * 13 / (8*60) = 7642.7 </t>
  </si>
  <si>
    <t>~L001010101000002.L~ * 2 * 13 / (8*60) = ?LA+</t>
  </si>
  <si>
    <t xml:space="preserve">   합  계                       </t>
  </si>
  <si>
    <t xml:space="preserve">&gt;&gt;'합  계'                   </t>
  </si>
  <si>
    <t xml:space="preserve">투하, 인양인원    TON    ( 산근 8 ) </t>
  </si>
  <si>
    <t>ton</t>
  </si>
  <si>
    <t xml:space="preserve"> 투하, 인양인원   </t>
  </si>
  <si>
    <t>'투하, 인양인원  '</t>
  </si>
  <si>
    <t xml:space="preserve"> 1일 헬기 운반최대횟수 : N=30 회    </t>
  </si>
  <si>
    <t>'1일 헬기 운반최대횟수 :'N=30'회'</t>
  </si>
  <si>
    <t xml:space="preserve"> 회당 투하, 인양시간 회당:  t=0.15 hr    </t>
  </si>
  <si>
    <t>'회당 투하, 인양시간 회당:' t=0.15'hr'</t>
  </si>
  <si>
    <t xml:space="preserve"> 톤당 금액 </t>
  </si>
  <si>
    <t>'톤당 금액'</t>
  </si>
  <si>
    <t xml:space="preserve"> 보통인부(일반공사 직종/인) </t>
  </si>
  <si>
    <t>'보통인부(일반공사 직종/인)'</t>
  </si>
  <si>
    <t xml:space="preserve">141096/8*t/2*4 인 = 5291.1 </t>
  </si>
  <si>
    <t>~L001010101000002.L~/8*t/2*4'인'=?LA+</t>
  </si>
  <si>
    <t>단 가 대 비 표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</si>
  <si>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</si>
  <si>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</si>
  <si>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</si>
  <si>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</si>
  <si>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</si>
  <si>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</si>
  <si>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</si>
  <si>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</si>
  <si>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</si>
  <si>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</si>
  <si>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</si>
  <si>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</si>
  <si>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</si>
  <si>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자재 4</t>
  </si>
  <si>
    <t>자재 5</t>
  </si>
  <si>
    <t>자재 6</t>
  </si>
  <si>
    <t>자재 7</t>
  </si>
  <si>
    <t>자재 8</t>
  </si>
  <si>
    <t>자재 9</t>
  </si>
  <si>
    <t>105</t>
  </si>
  <si>
    <t>자재 10</t>
  </si>
  <si>
    <t>자재 11</t>
  </si>
  <si>
    <t>103</t>
  </si>
  <si>
    <t>자재 12</t>
  </si>
  <si>
    <t>자재 13</t>
  </si>
  <si>
    <t>61</t>
  </si>
  <si>
    <t>자재 14</t>
  </si>
  <si>
    <t>655</t>
  </si>
  <si>
    <t>417</t>
  </si>
  <si>
    <t>자재 15</t>
  </si>
  <si>
    <t>1467</t>
  </si>
  <si>
    <t>1237</t>
  </si>
  <si>
    <t>자재 16</t>
  </si>
  <si>
    <t>67</t>
  </si>
  <si>
    <t>28</t>
  </si>
  <si>
    <t>자재 17</t>
  </si>
  <si>
    <t>자재 18</t>
  </si>
  <si>
    <t>자재 19</t>
  </si>
  <si>
    <t>자재 20</t>
  </si>
  <si>
    <t>152</t>
  </si>
  <si>
    <t>73</t>
  </si>
  <si>
    <t>자재 21</t>
  </si>
  <si>
    <t>113</t>
  </si>
  <si>
    <t>66</t>
  </si>
  <si>
    <t>자재 22</t>
  </si>
  <si>
    <t>108</t>
  </si>
  <si>
    <t>62</t>
  </si>
  <si>
    <t>자재 23</t>
  </si>
  <si>
    <t>91</t>
  </si>
  <si>
    <t>자재 24</t>
  </si>
  <si>
    <t>692</t>
  </si>
  <si>
    <t>자재 25</t>
  </si>
  <si>
    <t>자재 26</t>
  </si>
  <si>
    <t>650</t>
  </si>
  <si>
    <t>470</t>
  </si>
  <si>
    <t>자재 27</t>
  </si>
  <si>
    <t>729</t>
  </si>
  <si>
    <t>517</t>
  </si>
  <si>
    <t>자재 28</t>
  </si>
  <si>
    <t>자재 29</t>
  </si>
  <si>
    <t>자재 30</t>
  </si>
  <si>
    <t>자재 31</t>
  </si>
  <si>
    <t>자재 32</t>
  </si>
  <si>
    <t>자재 33</t>
  </si>
  <si>
    <t>자재 34</t>
  </si>
  <si>
    <t>자재 35</t>
  </si>
  <si>
    <t>자재 36</t>
  </si>
  <si>
    <t>자재 37</t>
  </si>
  <si>
    <t>자재 38</t>
  </si>
  <si>
    <t>자재 39</t>
  </si>
  <si>
    <t>자재 40</t>
  </si>
  <si>
    <t>자재 41</t>
  </si>
  <si>
    <t>자재 42</t>
  </si>
  <si>
    <t>515(물가정보)</t>
  </si>
  <si>
    <t>자재 43</t>
  </si>
  <si>
    <t>87</t>
  </si>
  <si>
    <t>43</t>
  </si>
  <si>
    <t>자재 44</t>
  </si>
  <si>
    <t>자재 45</t>
  </si>
  <si>
    <t>592</t>
  </si>
  <si>
    <t>자재 46</t>
  </si>
  <si>
    <t>5E23348B119A0D552777EB38DA424E</t>
  </si>
  <si>
    <t>하차비</t>
  </si>
  <si>
    <t>자재 47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</si>
  <si>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</si>
  <si>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</si>
  <si>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</si>
  <si>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</si>
  <si>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</si>
  <si>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</si>
  <si>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</si>
  <si>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</si>
  <si>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</si>
  <si>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</si>
  <si>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</si>
  <si>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</si>
  <si>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</si>
  <si>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</si>
  <si>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노임 14</t>
  </si>
  <si>
    <t>노임 15</t>
  </si>
  <si>
    <t>노임 16</t>
  </si>
  <si>
    <t>노임 17</t>
  </si>
  <si>
    <t>노임 18</t>
  </si>
  <si>
    <t>자재 48</t>
  </si>
  <si>
    <t>자재 49</t>
  </si>
  <si>
    <t>자재 50</t>
  </si>
  <si>
    <t>자재 51</t>
  </si>
  <si>
    <t>5F96C4906194511406F70A440443</t>
  </si>
  <si>
    <t>카고트럭</t>
  </si>
  <si>
    <t>10.5ton, 30km미만</t>
  </si>
  <si>
    <t>차</t>
  </si>
  <si>
    <t>자재 52</t>
  </si>
  <si>
    <t>5F96C4906194511406F70A440445</t>
  </si>
  <si>
    <t>10.5ton, 10km미만</t>
  </si>
  <si>
    <t>자재 53</t>
  </si>
  <si>
    <t>공 사 원 가 계 산 서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</si>
  <si>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</si>
  <si>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</si>
  <si>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</si>
  <si>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</si>
  <si>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</si>
  <si>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</si>
  <si>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</si>
  <si>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</si>
  <si>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</si>
  <si>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</si>
  <si>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</si>
  <si>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</si>
  <si>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</si>
  <si>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</si>
  <si>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</si>
  <si>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</si>
  <si>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</si>
  <si>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</si>
  <si>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</si>
  <si>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</si>
  <si>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C2</t>
  </si>
  <si>
    <t>기   계    경   비</t>
  </si>
  <si>
    <t>C3</t>
  </si>
  <si>
    <t>가      설      비</t>
  </si>
  <si>
    <t>C4</t>
  </si>
  <si>
    <t>산  재  보  험  료</t>
  </si>
  <si>
    <t>노무비 * 3.7%</t>
  </si>
  <si>
    <t>C5</t>
  </si>
  <si>
    <t>고  용  보  험  료</t>
  </si>
  <si>
    <t>C6</t>
  </si>
  <si>
    <t>직접노무비 * 3.43%</t>
  </si>
  <si>
    <t>C7</t>
  </si>
  <si>
    <t>국민  연금  보험료</t>
  </si>
  <si>
    <t>직접노무비 * 4.5%</t>
  </si>
  <si>
    <t>CB</t>
  </si>
  <si>
    <t>노인장기요양보험료</t>
  </si>
  <si>
    <t>건강보험료 * 11.52%</t>
  </si>
  <si>
    <t>C8</t>
  </si>
  <si>
    <t>퇴직  공제  부금비</t>
  </si>
  <si>
    <t>직접노무비 * 2.3%</t>
  </si>
  <si>
    <t>CA</t>
  </si>
  <si>
    <t>산업안전보건관리비</t>
  </si>
  <si>
    <t>(재료비+직노+도급자관급) * 2.93%</t>
  </si>
  <si>
    <t>CG</t>
  </si>
  <si>
    <t>기   타    경   비</t>
  </si>
  <si>
    <t>(재료비+노무비) * 6.2%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</si>
  <si>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</si>
  <si>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</si>
  <si>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</si>
  <si>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</si>
  <si>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</si>
  <si>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</si>
  <si>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</si>
  <si>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</si>
  <si>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</si>
  <si>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</si>
  <si>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</si>
  <si>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</si>
  <si>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</si>
  <si>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</si>
  <si>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</si>
  <si>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</si>
  <si>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</si>
  <si>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이 Sheet는 수정하지 마십시요</t>
  </si>
  <si>
    <t>공사구분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</si>
  <si>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</si>
  <si>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</si>
  <si>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</si>
  <si>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</si>
  <si>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</si>
  <si>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</si>
  <si>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</si>
  <si>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</si>
  <si>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</si>
  <si>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</si>
  <si>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</si>
  <si>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</si>
  <si>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</si>
  <si>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</si>
  <si>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</si>
  <si>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</si>
  <si>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</si>
  <si>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</si>
  <si>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</si>
  <si>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</si>
  <si>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</si>
  <si>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</si>
  <si>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</si>
  <si>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</si>
  <si>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</si>
  <si>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</si>
  <si>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</si>
  <si>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</si>
  <si>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</si>
  <si>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</si>
  <si>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</si>
  <si>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</si>
  <si>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</si>
  <si>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</si>
  <si>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수리보고서작성</t>
  </si>
  <si>
    <t>CC</t>
  </si>
  <si>
    <t>...</t>
  </si>
  <si>
    <t>총공사비</t>
    <phoneticPr fontId="3" type="noConversion"/>
  </si>
  <si>
    <t>설계비</t>
    <phoneticPr fontId="3" type="noConversion"/>
  </si>
  <si>
    <t>시설부대비</t>
    <phoneticPr fontId="3" type="noConversion"/>
  </si>
  <si>
    <t>실제공사비</t>
    <phoneticPr fontId="3" type="noConversion"/>
  </si>
  <si>
    <t>공사차액</t>
    <phoneticPr fontId="3" type="noConversion"/>
  </si>
  <si>
    <t>우수리조정</t>
    <phoneticPr fontId="3" type="noConversion"/>
  </si>
  <si>
    <t>TRUNC((E10+E21+E23)*H24-E36/1.1, 0)</t>
    <phoneticPr fontId="3" type="noConversion"/>
  </si>
  <si>
    <t>이윤산식 확인 꼭 할것</t>
    <phoneticPr fontId="3" type="noConversion"/>
  </si>
  <si>
    <t>57CF8167FD2934B2453BED71D13570</t>
  </si>
  <si>
    <t>토사 운반/단지외 10km</t>
  </si>
  <si>
    <t>산근 9</t>
    <phoneticPr fontId="3" type="noConversion"/>
  </si>
  <si>
    <t xml:space="preserve"> 운반거리 L=10KN,(적재,고르기별도) M3    </t>
  </si>
  <si>
    <t xml:space="preserve"> 운반거리=단지대L1=0.5KM,시내외L2=9.0KM,사토장L3=0.5KM    </t>
  </si>
  <si>
    <t xml:space="preserve">R1   토석의 단위중량(톤)  =1.7   </t>
  </si>
  <si>
    <t xml:space="preserve">L    토량 변화율  =1.25   </t>
  </si>
  <si>
    <t xml:space="preserve">Q1   1회 적재량(M3)  =T/R1*L= 17.647 </t>
  </si>
  <si>
    <t xml:space="preserve">F    토량 환산계수(1/L)  =1/L= 0.8 </t>
  </si>
  <si>
    <t xml:space="preserve">L2   시내외포장(KM)  =9.0   </t>
  </si>
  <si>
    <t xml:space="preserve">T2   왕복시간(MIN)  =((L1/V1)+(L1/V2)+(L2/V3)+(L2/V4)+(L3/V5)+(L3/V6))*60= 37.8571 </t>
  </si>
  <si>
    <t xml:space="preserve">k    백호바켓계수  =1.1   </t>
  </si>
  <si>
    <t xml:space="preserve">ES   작업효율(양호0.9,보통0.75,불량0.6) = 0.75   </t>
  </si>
  <si>
    <t xml:space="preserve">N    덤프트럭 소요 백호 적재회수  =Q1/(1.0*K)= 16 </t>
  </si>
  <si>
    <t xml:space="preserve">CM   1회 싸이클 시간(MIN)  =CMS*N/(60*ES)+T2+T3+T4+T5+T6= 48.54 </t>
  </si>
  <si>
    <t xml:space="preserve">Q    시간당 작업량(M3/HR)  =60*Q1*F*E/CM= 15.71 </t>
  </si>
  <si>
    <t xml:space="preserve"> 재료비:  42531 / 15.71 = 2707.2 </t>
  </si>
  <si>
    <t xml:space="preserve"> 노무비:  44299 / 15.71 = 2819.7 </t>
  </si>
  <si>
    <t xml:space="preserve"> 경  비:  30024 / 15.71 = 1911.1 </t>
  </si>
  <si>
    <t xml:space="preserve"> 재료비:  0 / 15.71 = 0 </t>
  </si>
  <si>
    <t xml:space="preserve"> 노무비:  0 / 15.71 = 0 </t>
  </si>
  <si>
    <t xml:space="preserve"> 경  비:  459 / 15.71 = 29.2 </t>
  </si>
  <si>
    <t xml:space="preserve">토사 운반/단지외 10km  보통, 덤프 24ton  M3  공통 8-2-8  ( 산근 9 ) </t>
    <phoneticPr fontId="3" type="noConversion"/>
  </si>
  <si>
    <t>010457CF8167FD2934B2453BED71D13570</t>
  </si>
  <si>
    <t xml:space="preserve">        -2021 북한산성 행궁지정비(7차) 공사-</t>
    <phoneticPr fontId="3" type="noConversion"/>
  </si>
  <si>
    <t xml:space="preserve">         -2021 북한산성 행궁지정비(7차) 공사-</t>
    <phoneticPr fontId="3" type="noConversion"/>
  </si>
  <si>
    <t>공사명 : 2020 북한산성 행궁지정비(6차) 실시설계용역</t>
    <phoneticPr fontId="3" type="noConversion"/>
  </si>
  <si>
    <t>[ 2020 북한산성 행궁지정비(6차) 실시설계용역 ]</t>
    <phoneticPr fontId="3" type="noConversion"/>
  </si>
  <si>
    <t>[ 2020 북한산성 행궁지정비(6차) 실시설계용역 ]</t>
    <phoneticPr fontId="3" type="noConversion"/>
  </si>
  <si>
    <t xml:space="preserve">  -2021 북한산성 행궁지정비(7차) 공사-</t>
    <phoneticPr fontId="3" type="noConversion"/>
  </si>
  <si>
    <t xml:space="preserve">      -2021 북한산성 행궁지정비(7차) 공사-</t>
    <phoneticPr fontId="3" type="noConversion"/>
  </si>
  <si>
    <t xml:space="preserve">    -2021 북한산성 행궁지정비(7차) 공사-</t>
    <phoneticPr fontId="3" type="noConversion"/>
  </si>
  <si>
    <t>6개월</t>
    <phoneticPr fontId="3" type="noConversion"/>
  </si>
  <si>
    <t>조립식가설사무소 / 도급자용  6개월  M2  공통 2-3-1, 2-2-2.1   ( 호표 1 )</t>
    <phoneticPr fontId="3" type="noConversion"/>
  </si>
  <si>
    <t>6개월</t>
    <phoneticPr fontId="3" type="noConversion"/>
  </si>
  <si>
    <t>중기기초 단가목록</t>
    <phoneticPr fontId="3" type="noConversion"/>
  </si>
  <si>
    <t>호표 1</t>
    <phoneticPr fontId="3" type="noConversion"/>
  </si>
  <si>
    <t>호표 2</t>
    <phoneticPr fontId="3" type="noConversion"/>
  </si>
  <si>
    <t>호표 3</t>
    <phoneticPr fontId="3" type="noConversion"/>
  </si>
  <si>
    <t>호표 4</t>
    <phoneticPr fontId="3" type="noConversion"/>
  </si>
  <si>
    <t>호표 5</t>
    <phoneticPr fontId="3" type="noConversion"/>
  </si>
  <si>
    <t>호표 6</t>
    <phoneticPr fontId="3" type="noConversion"/>
  </si>
  <si>
    <t>호표 7</t>
    <phoneticPr fontId="3" type="noConversion"/>
  </si>
  <si>
    <t>호표 8</t>
    <phoneticPr fontId="3" type="noConversion"/>
  </si>
  <si>
    <t>호표 9</t>
    <phoneticPr fontId="3" type="noConversion"/>
  </si>
  <si>
    <t>굴삭기(무한궤도)  0.2㎥  HR     ( 호표 1 )</t>
    <phoneticPr fontId="3" type="noConversion"/>
  </si>
  <si>
    <t>부착용 집게  0.2㎥  HR  공통 8-3(7206)   ( 호표 2 )</t>
    <phoneticPr fontId="3" type="noConversion"/>
  </si>
  <si>
    <t>굴삭기(무한궤도)  0.4㎥  HR     ( 호표 3 )</t>
    <phoneticPr fontId="3" type="noConversion"/>
  </si>
  <si>
    <t>진동롤러(핸드가이드식)  0.7ton  HR     ( 호표 4 )</t>
    <phoneticPr fontId="3" type="noConversion"/>
  </si>
  <si>
    <t>굴삭기(무한궤도)  0.7㎥  HR     ( 호표 5 )</t>
    <phoneticPr fontId="3" type="noConversion"/>
  </si>
  <si>
    <t>굴삭기(무한궤도)  0.6㎥  HR  공통 8-3,4(0201)   ( 호표 6 )</t>
    <phoneticPr fontId="3" type="noConversion"/>
  </si>
  <si>
    <t>덤프트럭  24ton  HR  공통 8-3,4(0602)   ( 호표 7 )</t>
    <phoneticPr fontId="3" type="noConversion"/>
  </si>
  <si>
    <t>덤프트럭 자동덮개시설  24ton  HR  공통 8-3(0610)   ( 호표 8 )</t>
    <phoneticPr fontId="3" type="noConversion"/>
  </si>
  <si>
    <t>경운기  1,000(kg)  HR  공통 8-3,4(2402)   ( 호표 9 )</t>
    <phoneticPr fontId="3" type="noConversion"/>
  </si>
  <si>
    <t xml:space="preserve"> 2.(인력흙다짐 0.14)0.14인*20% </t>
    <phoneticPr fontId="3" type="noConversion"/>
  </si>
  <si>
    <t>Q   시간당 작업량 (M3/HR) = 1/8/0.14/0.2= 4.464</t>
    <phoneticPr fontId="3" type="noConversion"/>
  </si>
  <si>
    <t xml:space="preserve"> 노무비:  141096*1/8/4.464  = 3950.9</t>
    <phoneticPr fontId="3" type="noConversion"/>
  </si>
  <si>
    <t>직접노무비 * 11.9%</t>
    <phoneticPr fontId="3" type="noConversion"/>
  </si>
  <si>
    <t>노무비 * 1.01%</t>
    <phoneticPr fontId="3" type="noConversion"/>
  </si>
</sst>
</file>

<file path=xl/styles.xml><?xml version="1.0" encoding="utf-8"?>
<styleSheet xmlns="http://schemas.openxmlformats.org/spreadsheetml/2006/main">
  <numFmts count="9">
    <numFmt numFmtId="176" formatCode="#,###"/>
    <numFmt numFmtId="177" formatCode="#,###;\-#,###;#;"/>
    <numFmt numFmtId="178" formatCode="#,##0.00#"/>
    <numFmt numFmtId="179" formatCode="#,##0.0"/>
    <numFmt numFmtId="180" formatCode="#,##0.0;\-#,##0.0;#"/>
    <numFmt numFmtId="181" formatCode="#,##0;\-#,##0;#"/>
    <numFmt numFmtId="182" formatCode="#,##0.00#;\-#,##0.00#;#"/>
    <numFmt numFmtId="183" formatCode="0.000%"/>
    <numFmt numFmtId="184" formatCode="0.00_ "/>
  </numFmts>
  <fonts count="9">
    <font>
      <sz val="11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0"/>
      <color theme="1"/>
      <name val="돋움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1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181" fontId="5" fillId="0" borderId="4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81" fontId="5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82" fontId="5" fillId="0" borderId="1" xfId="0" quotePrefix="1" applyNumberFormat="1" applyFont="1" applyBorder="1" applyAlignment="1">
      <alignment vertical="center" wrapText="1"/>
    </xf>
    <xf numFmtId="182" fontId="5" fillId="0" borderId="1" xfId="0" applyNumberFormat="1" applyFont="1" applyBorder="1" applyAlignment="1">
      <alignment vertical="center" wrapText="1"/>
    </xf>
    <xf numFmtId="182" fontId="0" fillId="0" borderId="0" xfId="0" applyNumberForma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 vertical="center"/>
    </xf>
    <xf numFmtId="176" fontId="0" fillId="2" borderId="1" xfId="0" applyNumberFormat="1" applyFont="1" applyFill="1" applyBorder="1" applyAlignment="1">
      <alignment vertical="center" wrapText="1"/>
    </xf>
    <xf numFmtId="183" fontId="0" fillId="0" borderId="0" xfId="0" applyNumberFormat="1">
      <alignment vertical="center"/>
    </xf>
    <xf numFmtId="184" fontId="5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quotePrefix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81" fontId="5" fillId="0" borderId="3" xfId="0" applyNumberFormat="1" applyFont="1" applyBorder="1" applyAlignment="1">
      <alignment vertical="center" wrapText="1"/>
    </xf>
    <xf numFmtId="0" fontId="0" fillId="0" borderId="3" xfId="0" applyBorder="1">
      <alignment vertical="center"/>
    </xf>
    <xf numFmtId="0" fontId="5" fillId="0" borderId="5" xfId="0" quotePrefix="1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quotePrefix="1" applyFont="1" applyAlignment="1">
      <alignment horizontal="left" vertical="center"/>
    </xf>
    <xf numFmtId="0" fontId="8" fillId="0" borderId="6" xfId="0" quotePrefix="1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8" fillId="0" borderId="6" xfId="0" quotePrefix="1" applyFont="1" applyBorder="1" applyAlignment="1">
      <alignment vertical="top"/>
    </xf>
    <xf numFmtId="0" fontId="2" fillId="0" borderId="1" xfId="0" quotePrefix="1" applyFont="1" applyBorder="1" applyAlignment="1">
      <alignment horizontal="center" vertical="center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78" fontId="5" fillId="2" borderId="1" xfId="0" applyNumberFormat="1" applyFont="1" applyFill="1" applyBorder="1" applyAlignment="1">
      <alignment vertical="center" wrapText="1"/>
    </xf>
    <xf numFmtId="179" fontId="5" fillId="2" borderId="1" xfId="0" applyNumberFormat="1" applyFont="1" applyFill="1" applyBorder="1" applyAlignment="1">
      <alignment vertical="center" wrapText="1"/>
    </xf>
    <xf numFmtId="182" fontId="5" fillId="2" borderId="1" xfId="0" quotePrefix="1" applyNumberFormat="1" applyFont="1" applyFill="1" applyBorder="1" applyAlignment="1">
      <alignment vertical="center" wrapText="1"/>
    </xf>
    <xf numFmtId="182" fontId="5" fillId="2" borderId="1" xfId="0" applyNumberFormat="1" applyFont="1" applyFill="1" applyBorder="1" applyAlignment="1">
      <alignment vertical="center" wrapText="1"/>
    </xf>
    <xf numFmtId="0" fontId="0" fillId="2" borderId="0" xfId="0" quotePrefix="1" applyFill="1" applyAlignment="1">
      <alignment vertical="center"/>
    </xf>
    <xf numFmtId="182" fontId="0" fillId="2" borderId="0" xfId="0" applyNumberFormat="1" applyFill="1" applyAlignment="1">
      <alignment vertical="center"/>
    </xf>
    <xf numFmtId="0" fontId="0" fillId="2" borderId="0" xfId="0" applyFill="1">
      <alignment vertical="center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/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8" fillId="0" borderId="6" xfId="0" quotePrefix="1" applyFont="1" applyBorder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0" fontId="0" fillId="0" borderId="0" xfId="0" quotePrefix="1" applyAlignment="1"/>
    <xf numFmtId="0" fontId="0" fillId="0" borderId="0" xfId="0" quotePrefix="1" applyFont="1" applyAlignment="1"/>
    <xf numFmtId="0" fontId="0" fillId="0" borderId="0" xfId="0" applyAlignment="1"/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78" fontId="5" fillId="2" borderId="1" xfId="0" applyNumberFormat="1" applyFont="1" applyFill="1" applyBorder="1" applyAlignment="1">
      <alignment vertical="center" wrapText="1"/>
    </xf>
    <xf numFmtId="179" fontId="5" fillId="2" borderId="1" xfId="0" applyNumberFormat="1" applyFont="1" applyFill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&#49688;&#47049;&#49328;&#52636;&#49436;-&#48513;&#54620;&#49328;&#49457;&#54665;&#44417;&#51648;6&#52264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내역적용"/>
      <sheetName val="일반자재"/>
      <sheetName val="운반수량"/>
      <sheetName val="토공"/>
      <sheetName val="토공집계"/>
      <sheetName val="토적표"/>
      <sheetName val="간지"/>
      <sheetName val="배수로정비공수량"/>
      <sheetName val="단위수량"/>
    </sheetNames>
    <sheetDataSet>
      <sheetData sheetId="0">
        <row r="5">
          <cell r="E5">
            <v>20</v>
          </cell>
        </row>
        <row r="6">
          <cell r="E6">
            <v>1</v>
          </cell>
        </row>
        <row r="7">
          <cell r="E7">
            <v>3</v>
          </cell>
        </row>
        <row r="8">
          <cell r="E8">
            <v>3</v>
          </cell>
        </row>
        <row r="15">
          <cell r="E15">
            <v>410</v>
          </cell>
        </row>
        <row r="16">
          <cell r="E16">
            <v>555.1</v>
          </cell>
        </row>
        <row r="17">
          <cell r="E17">
            <v>70.5</v>
          </cell>
        </row>
        <row r="18">
          <cell r="E18">
            <v>484.6</v>
          </cell>
        </row>
        <row r="21">
          <cell r="E21">
            <v>31.499999999999996</v>
          </cell>
        </row>
        <row r="23">
          <cell r="E23">
            <v>4</v>
          </cell>
        </row>
        <row r="24">
          <cell r="E24">
            <v>128</v>
          </cell>
        </row>
        <row r="25">
          <cell r="E25">
            <v>30.1</v>
          </cell>
        </row>
        <row r="26">
          <cell r="E26">
            <v>70.239999999999995</v>
          </cell>
        </row>
        <row r="27">
          <cell r="E27">
            <v>21.68</v>
          </cell>
        </row>
        <row r="30">
          <cell r="E30">
            <v>70.239999999999995</v>
          </cell>
        </row>
        <row r="31">
          <cell r="E31">
            <v>2.83</v>
          </cell>
        </row>
        <row r="32">
          <cell r="E32">
            <v>0.04</v>
          </cell>
        </row>
        <row r="33">
          <cell r="E33">
            <v>7.56</v>
          </cell>
        </row>
        <row r="35">
          <cell r="E35">
            <v>8</v>
          </cell>
        </row>
        <row r="36">
          <cell r="E36">
            <v>504.13</v>
          </cell>
        </row>
        <row r="37">
          <cell r="E37">
            <v>8</v>
          </cell>
        </row>
        <row r="38">
          <cell r="E38">
            <v>504.13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view="pageBreakPreview" topLeftCell="B1" zoomScale="85" zoomScaleSheetLayoutView="85" workbookViewId="0">
      <selection activeCell="D16" sqref="D16"/>
    </sheetView>
  </sheetViews>
  <sheetFormatPr defaultRowHeight="17"/>
  <cols>
    <col min="1" max="1" width="0" hidden="1" customWidth="1"/>
    <col min="2" max="3" width="4.58203125" customWidth="1"/>
    <col min="4" max="4" width="35.58203125" customWidth="1"/>
    <col min="5" max="5" width="25.58203125" customWidth="1"/>
    <col min="6" max="6" width="60.58203125" customWidth="1"/>
    <col min="7" max="7" width="30.58203125" customWidth="1"/>
  </cols>
  <sheetData>
    <row r="1" spans="1:7" ht="24" customHeight="1">
      <c r="B1" s="69" t="s">
        <v>1117</v>
      </c>
      <c r="C1" s="69"/>
      <c r="D1" s="69"/>
      <c r="E1" s="69"/>
      <c r="F1" s="69"/>
      <c r="G1" s="69"/>
    </row>
    <row r="2" spans="1:7" ht="22" customHeight="1">
      <c r="B2" s="70" t="s">
        <v>1254</v>
      </c>
      <c r="C2" s="70"/>
      <c r="D2" s="70"/>
      <c r="E2" s="70"/>
      <c r="F2" s="74" t="str">
        <f>"금액 : "&amp;NUMBERSTRING(E29,1)&amp;"원정(\"&amp;FIXED(E29,0)&amp;")"</f>
        <v>금액 : 팔억육천오백사십팔만구천원정(\865,489,000)</v>
      </c>
      <c r="G2" s="74"/>
    </row>
    <row r="3" spans="1:7" ht="15" customHeight="1">
      <c r="B3" s="73" t="s">
        <v>1253</v>
      </c>
      <c r="C3" s="73"/>
      <c r="D3" s="73"/>
      <c r="E3" s="73"/>
      <c r="F3" s="75"/>
      <c r="G3" s="75"/>
    </row>
    <row r="4" spans="1:7" ht="22" customHeight="1">
      <c r="B4" s="71" t="s">
        <v>1118</v>
      </c>
      <c r="C4" s="71"/>
      <c r="D4" s="71"/>
      <c r="E4" s="29" t="s">
        <v>1119</v>
      </c>
      <c r="F4" s="29" t="s">
        <v>1120</v>
      </c>
      <c r="G4" s="29" t="s">
        <v>202</v>
      </c>
    </row>
    <row r="5" spans="1:7" ht="22" customHeight="1">
      <c r="A5" s="1" t="s">
        <v>1125</v>
      </c>
      <c r="B5" s="72" t="s">
        <v>1121</v>
      </c>
      <c r="C5" s="72" t="s">
        <v>1122</v>
      </c>
      <c r="D5" s="31" t="s">
        <v>1126</v>
      </c>
      <c r="E5" s="32">
        <f>TRUNC(공종별집계표!F6, 0)</f>
        <v>38030944</v>
      </c>
      <c r="F5" s="13" t="s">
        <v>51</v>
      </c>
      <c r="G5" s="13" t="s">
        <v>51</v>
      </c>
    </row>
    <row r="6" spans="1:7" ht="22" customHeight="1">
      <c r="A6" s="1" t="s">
        <v>1127</v>
      </c>
      <c r="B6" s="72"/>
      <c r="C6" s="72"/>
      <c r="D6" s="31" t="s">
        <v>1128</v>
      </c>
      <c r="E6" s="32">
        <v>0</v>
      </c>
      <c r="F6" s="13" t="s">
        <v>51</v>
      </c>
      <c r="G6" s="13" t="s">
        <v>51</v>
      </c>
    </row>
    <row r="7" spans="1:7" ht="22" customHeight="1">
      <c r="A7" s="1" t="s">
        <v>1129</v>
      </c>
      <c r="B7" s="72"/>
      <c r="C7" s="72"/>
      <c r="D7" s="31" t="s">
        <v>1130</v>
      </c>
      <c r="E7" s="32">
        <v>0</v>
      </c>
      <c r="F7" s="13" t="s">
        <v>51</v>
      </c>
      <c r="G7" s="13" t="s">
        <v>51</v>
      </c>
    </row>
    <row r="8" spans="1:7" ht="22" customHeight="1">
      <c r="A8" s="1" t="s">
        <v>1131</v>
      </c>
      <c r="B8" s="72"/>
      <c r="C8" s="72"/>
      <c r="D8" s="31" t="s">
        <v>1132</v>
      </c>
      <c r="E8" s="32">
        <f>TRUNC(E5+E6-E7, 0)</f>
        <v>38030944</v>
      </c>
      <c r="F8" s="13" t="s">
        <v>51</v>
      </c>
      <c r="G8" s="13" t="s">
        <v>51</v>
      </c>
    </row>
    <row r="9" spans="1:7" ht="22" customHeight="1">
      <c r="A9" s="1" t="s">
        <v>1133</v>
      </c>
      <c r="B9" s="72"/>
      <c r="C9" s="72" t="s">
        <v>1123</v>
      </c>
      <c r="D9" s="31" t="s">
        <v>1134</v>
      </c>
      <c r="E9" s="32">
        <f>TRUNC(공종별집계표!H6, 0)</f>
        <v>113392547</v>
      </c>
      <c r="F9" s="13" t="s">
        <v>51</v>
      </c>
      <c r="G9" s="13" t="s">
        <v>51</v>
      </c>
    </row>
    <row r="10" spans="1:7" ht="22" customHeight="1">
      <c r="A10" s="1" t="s">
        <v>1135</v>
      </c>
      <c r="B10" s="72"/>
      <c r="C10" s="72"/>
      <c r="D10" s="31" t="s">
        <v>1136</v>
      </c>
      <c r="E10" s="32">
        <f>TRUNC(E9*0.119, 0)</f>
        <v>13493713</v>
      </c>
      <c r="F10" s="39" t="s">
        <v>1285</v>
      </c>
      <c r="G10" s="13" t="s">
        <v>51</v>
      </c>
    </row>
    <row r="11" spans="1:7" ht="22" customHeight="1">
      <c r="A11" s="1" t="s">
        <v>1137</v>
      </c>
      <c r="B11" s="72"/>
      <c r="C11" s="72"/>
      <c r="D11" s="31" t="s">
        <v>1132</v>
      </c>
      <c r="E11" s="32">
        <f>TRUNC(E9+E10, 0)</f>
        <v>126886260</v>
      </c>
      <c r="F11" s="13" t="s">
        <v>51</v>
      </c>
      <c r="G11" s="13" t="s">
        <v>51</v>
      </c>
    </row>
    <row r="12" spans="1:7" ht="22" customHeight="1">
      <c r="A12" s="1" t="s">
        <v>1138</v>
      </c>
      <c r="B12" s="72"/>
      <c r="C12" s="72" t="s">
        <v>1124</v>
      </c>
      <c r="D12" s="31" t="s">
        <v>1139</v>
      </c>
      <c r="E12" s="32">
        <f>TRUNC(공종별집계표!J6, 0)</f>
        <v>452530592</v>
      </c>
      <c r="F12" s="13" t="s">
        <v>51</v>
      </c>
      <c r="G12" s="13" t="s">
        <v>51</v>
      </c>
    </row>
    <row r="13" spans="1:7" ht="22" hidden="1" customHeight="1">
      <c r="A13" s="1" t="s">
        <v>1140</v>
      </c>
      <c r="B13" s="72"/>
      <c r="C13" s="72"/>
      <c r="D13" s="31" t="s">
        <v>1141</v>
      </c>
      <c r="E13" s="32">
        <v>0</v>
      </c>
      <c r="F13" s="13" t="s">
        <v>51</v>
      </c>
      <c r="G13" s="13" t="s">
        <v>51</v>
      </c>
    </row>
    <row r="14" spans="1:7" ht="22" customHeight="1">
      <c r="A14" s="1" t="s">
        <v>1142</v>
      </c>
      <c r="B14" s="72"/>
      <c r="C14" s="72"/>
      <c r="D14" s="31" t="s">
        <v>1143</v>
      </c>
      <c r="E14" s="32">
        <f>TRUNC(E11*0.037, 0)</f>
        <v>4694791</v>
      </c>
      <c r="F14" s="13" t="s">
        <v>1144</v>
      </c>
      <c r="G14" s="13" t="s">
        <v>51</v>
      </c>
    </row>
    <row r="15" spans="1:7" ht="22" customHeight="1">
      <c r="A15" s="1" t="s">
        <v>1145</v>
      </c>
      <c r="B15" s="72"/>
      <c r="C15" s="72"/>
      <c r="D15" s="31" t="s">
        <v>1146</v>
      </c>
      <c r="E15" s="32">
        <f>TRUNC(E11*0.0101, 0)</f>
        <v>1281551</v>
      </c>
      <c r="F15" s="39" t="s">
        <v>1286</v>
      </c>
      <c r="G15" s="13" t="s">
        <v>51</v>
      </c>
    </row>
    <row r="16" spans="1:7" ht="22" customHeight="1">
      <c r="A16" s="1" t="s">
        <v>1147</v>
      </c>
      <c r="B16" s="72"/>
      <c r="C16" s="72"/>
      <c r="D16" s="57" t="s">
        <v>1146</v>
      </c>
      <c r="E16" s="32">
        <f>TRUNC(E9*0.0343, 0)</f>
        <v>3889364</v>
      </c>
      <c r="F16" s="13" t="s">
        <v>1148</v>
      </c>
      <c r="G16" s="13" t="s">
        <v>51</v>
      </c>
    </row>
    <row r="17" spans="1:8" ht="22" customHeight="1">
      <c r="A17" s="1" t="s">
        <v>1149</v>
      </c>
      <c r="B17" s="72"/>
      <c r="C17" s="72"/>
      <c r="D17" s="31" t="s">
        <v>1150</v>
      </c>
      <c r="E17" s="32">
        <f>TRUNC(E9*0.045, 0)</f>
        <v>5102664</v>
      </c>
      <c r="F17" s="13" t="s">
        <v>1151</v>
      </c>
      <c r="G17" s="13" t="s">
        <v>51</v>
      </c>
    </row>
    <row r="18" spans="1:8" ht="22" customHeight="1">
      <c r="A18" s="1" t="s">
        <v>1152</v>
      </c>
      <c r="B18" s="72"/>
      <c r="C18" s="72"/>
      <c r="D18" s="31" t="s">
        <v>1153</v>
      </c>
      <c r="E18" s="32">
        <f>TRUNC(E16*0.1152, 0)</f>
        <v>448054</v>
      </c>
      <c r="F18" s="13" t="s">
        <v>1154</v>
      </c>
      <c r="G18" s="13" t="s">
        <v>51</v>
      </c>
    </row>
    <row r="19" spans="1:8" ht="22" customHeight="1">
      <c r="A19" s="1" t="s">
        <v>1155</v>
      </c>
      <c r="B19" s="72"/>
      <c r="C19" s="72"/>
      <c r="D19" s="31" t="s">
        <v>1156</v>
      </c>
      <c r="E19" s="32">
        <f>TRUNC(E9*0.023, 0)</f>
        <v>2608028</v>
      </c>
      <c r="F19" s="13" t="s">
        <v>1157</v>
      </c>
      <c r="G19" s="13" t="s">
        <v>51</v>
      </c>
    </row>
    <row r="20" spans="1:8" ht="22" customHeight="1">
      <c r="A20" s="1" t="s">
        <v>1158</v>
      </c>
      <c r="B20" s="72"/>
      <c r="C20" s="72"/>
      <c r="D20" s="31" t="s">
        <v>1159</v>
      </c>
      <c r="E20" s="32">
        <f>TRUNC((E8+E9+(0/1.1))*0.0293, 0)</f>
        <v>4436708</v>
      </c>
      <c r="F20" s="13" t="s">
        <v>1160</v>
      </c>
      <c r="G20" s="13" t="s">
        <v>51</v>
      </c>
    </row>
    <row r="21" spans="1:8" ht="22" customHeight="1">
      <c r="A21" s="1" t="s">
        <v>1161</v>
      </c>
      <c r="B21" s="72"/>
      <c r="C21" s="72"/>
      <c r="D21" s="31" t="s">
        <v>1162</v>
      </c>
      <c r="E21" s="32">
        <f>TRUNC((E8+E11)*0.062, 0)</f>
        <v>10224866</v>
      </c>
      <c r="F21" s="13" t="s">
        <v>1163</v>
      </c>
      <c r="G21" s="13" t="s">
        <v>51</v>
      </c>
    </row>
    <row r="22" spans="1:8" ht="22" customHeight="1">
      <c r="A22" s="1" t="s">
        <v>1164</v>
      </c>
      <c r="B22" s="72"/>
      <c r="C22" s="72"/>
      <c r="D22" s="31" t="s">
        <v>1132</v>
      </c>
      <c r="E22" s="32">
        <f>TRUNC(E12+E13+E14+E15+E16+E17+E19+E20+E18+E21, 0)</f>
        <v>485216618</v>
      </c>
      <c r="F22" s="13" t="s">
        <v>51</v>
      </c>
      <c r="G22" s="13" t="s">
        <v>51</v>
      </c>
    </row>
    <row r="23" spans="1:8" ht="22" customHeight="1">
      <c r="A23" s="1" t="s">
        <v>1165</v>
      </c>
      <c r="B23" s="67" t="s">
        <v>1166</v>
      </c>
      <c r="C23" s="67"/>
      <c r="D23" s="68"/>
      <c r="E23" s="32">
        <f>TRUNC(E8+E11+E22, 0)</f>
        <v>650133822</v>
      </c>
      <c r="F23" s="13" t="s">
        <v>51</v>
      </c>
      <c r="G23" s="13" t="s">
        <v>51</v>
      </c>
    </row>
    <row r="24" spans="1:8" ht="22" customHeight="1">
      <c r="A24" s="1" t="s">
        <v>1167</v>
      </c>
      <c r="B24" s="67" t="s">
        <v>1168</v>
      </c>
      <c r="C24" s="67"/>
      <c r="D24" s="68"/>
      <c r="E24" s="32">
        <f>TRUNC(E23*0.06, 0)</f>
        <v>39008029</v>
      </c>
      <c r="F24" s="13" t="s">
        <v>1169</v>
      </c>
      <c r="G24" s="13" t="s">
        <v>51</v>
      </c>
    </row>
    <row r="25" spans="1:8" ht="22" customHeight="1">
      <c r="A25" s="4" t="s">
        <v>1170</v>
      </c>
      <c r="B25" s="67" t="s">
        <v>1171</v>
      </c>
      <c r="C25" s="67"/>
      <c r="D25" s="68"/>
      <c r="E25" s="32">
        <f>TRUNC((E11+E22+E24)*H25-E35/1.1, 0)</f>
        <v>97666331</v>
      </c>
      <c r="F25" s="56" t="s">
        <v>1169</v>
      </c>
      <c r="G25" s="30" t="s">
        <v>51</v>
      </c>
      <c r="H25" s="37">
        <v>0.15</v>
      </c>
    </row>
    <row r="26" spans="1:8" ht="22" customHeight="1">
      <c r="A26" s="1" t="s">
        <v>1172</v>
      </c>
      <c r="B26" s="67" t="s">
        <v>1173</v>
      </c>
      <c r="C26" s="67"/>
      <c r="D26" s="68"/>
      <c r="E26" s="32">
        <f>TRUNC(E23+E24+E25, 0)</f>
        <v>786808182</v>
      </c>
      <c r="F26" s="13" t="s">
        <v>51</v>
      </c>
      <c r="G26" s="13" t="s">
        <v>51</v>
      </c>
    </row>
    <row r="27" spans="1:8" ht="22" customHeight="1">
      <c r="A27" s="1" t="s">
        <v>1174</v>
      </c>
      <c r="B27" s="67" t="s">
        <v>1175</v>
      </c>
      <c r="C27" s="67"/>
      <c r="D27" s="68"/>
      <c r="E27" s="32">
        <f>TRUNC(E26*0.1, 0)</f>
        <v>78680818</v>
      </c>
      <c r="F27" s="13" t="s">
        <v>1176</v>
      </c>
      <c r="G27" s="13" t="s">
        <v>51</v>
      </c>
    </row>
    <row r="28" spans="1:8" ht="22" customHeight="1">
      <c r="A28" s="1" t="s">
        <v>1177</v>
      </c>
      <c r="B28" s="67" t="s">
        <v>1178</v>
      </c>
      <c r="C28" s="67"/>
      <c r="D28" s="68"/>
      <c r="E28" s="32">
        <f>TRUNC(E26+E27, 0)</f>
        <v>865489000</v>
      </c>
      <c r="F28" s="13" t="s">
        <v>51</v>
      </c>
      <c r="G28" s="13" t="s">
        <v>51</v>
      </c>
    </row>
    <row r="29" spans="1:8" ht="22" customHeight="1">
      <c r="A29" s="1" t="s">
        <v>1179</v>
      </c>
      <c r="B29" s="67" t="s">
        <v>1180</v>
      </c>
      <c r="C29" s="67"/>
      <c r="D29" s="68"/>
      <c r="E29" s="32">
        <f>TRUNC(E28+0, 0)</f>
        <v>865489000</v>
      </c>
      <c r="F29" s="13" t="s">
        <v>51</v>
      </c>
      <c r="G29" s="13" t="s">
        <v>51</v>
      </c>
    </row>
    <row r="30" spans="1:8">
      <c r="D30" s="34" t="s">
        <v>1220</v>
      </c>
      <c r="E30" s="32"/>
    </row>
    <row r="31" spans="1:8">
      <c r="D31" s="34" t="s">
        <v>1221</v>
      </c>
      <c r="E31" s="32"/>
    </row>
    <row r="32" spans="1:8">
      <c r="D32" s="34" t="s">
        <v>1222</v>
      </c>
      <c r="E32" s="32"/>
    </row>
    <row r="33" spans="4:5">
      <c r="D33" s="35" t="s">
        <v>1223</v>
      </c>
      <c r="E33" s="36">
        <f>+E30-E31-E32</f>
        <v>0</v>
      </c>
    </row>
    <row r="34" spans="4:5">
      <c r="D34" s="34" t="s">
        <v>1224</v>
      </c>
      <c r="E34" s="32">
        <f>+E33-E29</f>
        <v>-865489000</v>
      </c>
    </row>
    <row r="35" spans="4:5">
      <c r="D35" s="34" t="s">
        <v>1225</v>
      </c>
      <c r="E35" s="32">
        <v>335</v>
      </c>
    </row>
    <row r="36" spans="4:5">
      <c r="E36" t="s">
        <v>1226</v>
      </c>
    </row>
    <row r="37" spans="4:5">
      <c r="E37" t="s">
        <v>1227</v>
      </c>
    </row>
  </sheetData>
  <mergeCells count="16">
    <mergeCell ref="B1:G1"/>
    <mergeCell ref="B2:E2"/>
    <mergeCell ref="B4:D4"/>
    <mergeCell ref="B5:B22"/>
    <mergeCell ref="C5:C8"/>
    <mergeCell ref="C9:C11"/>
    <mergeCell ref="C12:C22"/>
    <mergeCell ref="B3:E3"/>
    <mergeCell ref="F2:G3"/>
    <mergeCell ref="B29:D29"/>
    <mergeCell ref="B23:D23"/>
    <mergeCell ref="B24:D24"/>
    <mergeCell ref="B25:D25"/>
    <mergeCell ref="B26:D26"/>
    <mergeCell ref="B27:D27"/>
    <mergeCell ref="B28:D28"/>
  </mergeCells>
  <phoneticPr fontId="3" type="noConversion"/>
  <pageMargins left="0.78740157480314954" right="0" top="0.39370078740157477" bottom="0.39370078740157477" header="0" footer="0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76"/>
  <sheetViews>
    <sheetView view="pageBreakPreview" topLeftCell="B49" zoomScale="85" zoomScaleSheetLayoutView="85" workbookViewId="0">
      <selection activeCell="M51" sqref="M51"/>
    </sheetView>
  </sheetViews>
  <sheetFormatPr defaultRowHeight="17"/>
  <cols>
    <col min="1" max="1" width="19.25" hidden="1" customWidth="1"/>
    <col min="2" max="2" width="22.08203125" bestFit="1" customWidth="1"/>
    <col min="3" max="3" width="30.08203125" bestFit="1" customWidth="1"/>
    <col min="4" max="4" width="5" bestFit="1" customWidth="1"/>
    <col min="5" max="5" width="11.33203125" bestFit="1" customWidth="1"/>
    <col min="6" max="6" width="6.08203125" bestFit="1" customWidth="1"/>
    <col min="7" max="7" width="11.33203125" bestFit="1" customWidth="1"/>
    <col min="8" max="8" width="6.08203125" bestFit="1" customWidth="1"/>
    <col min="9" max="9" width="11.33203125" bestFit="1" customWidth="1"/>
    <col min="10" max="10" width="6.08203125" bestFit="1" customWidth="1"/>
    <col min="11" max="11" width="11.33203125" bestFit="1" customWidth="1"/>
    <col min="12" max="12" width="7.58203125" bestFit="1" customWidth="1"/>
    <col min="13" max="13" width="11.33203125" bestFit="1" customWidth="1"/>
    <col min="14" max="14" width="6.08203125" bestFit="1" customWidth="1"/>
    <col min="15" max="15" width="11.33203125" bestFit="1" customWidth="1"/>
    <col min="16" max="16" width="10.33203125" bestFit="1" customWidth="1"/>
    <col min="17" max="17" width="10.58203125" bestFit="1" customWidth="1"/>
    <col min="18" max="19" width="8.58203125" bestFit="1" customWidth="1"/>
    <col min="20" max="20" width="9.75" bestFit="1" customWidth="1"/>
    <col min="21" max="22" width="12.33203125" bestFit="1" customWidth="1"/>
    <col min="23" max="23" width="7.58203125" bestFit="1" customWidth="1"/>
    <col min="24" max="24" width="6.33203125" bestFit="1" customWidth="1"/>
    <col min="25" max="26" width="8.5" hidden="1" customWidth="1"/>
    <col min="27" max="27" width="10.33203125" hidden="1" customWidth="1"/>
    <col min="28" max="28" width="8.5" hidden="1" customWidth="1"/>
  </cols>
  <sheetData>
    <row r="1" spans="1:28" ht="30" customHeight="1">
      <c r="A1" s="79" t="s">
        <v>1001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8" ht="30" customHeight="1">
      <c r="A2" s="70" t="s">
        <v>1255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1:28" s="46" customFormat="1" ht="15" customHeight="1">
      <c r="A3" s="48" t="s">
        <v>1252</v>
      </c>
      <c r="B3" s="48" t="s">
        <v>1252</v>
      </c>
      <c r="C3" s="48"/>
      <c r="D3" s="48"/>
      <c r="E3" s="48"/>
      <c r="F3" s="47"/>
      <c r="G3" s="47"/>
    </row>
    <row r="4" spans="1:28" ht="30" customHeight="1">
      <c r="A4" s="77" t="s">
        <v>196</v>
      </c>
      <c r="B4" s="77" t="s">
        <v>1</v>
      </c>
      <c r="C4" s="77" t="s">
        <v>766</v>
      </c>
      <c r="D4" s="77" t="s">
        <v>3</v>
      </c>
      <c r="E4" s="77" t="s">
        <v>5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 t="s">
        <v>198</v>
      </c>
      <c r="Q4" s="77" t="s">
        <v>199</v>
      </c>
      <c r="R4" s="77"/>
      <c r="S4" s="77"/>
      <c r="T4" s="77"/>
      <c r="U4" s="77"/>
      <c r="V4" s="77"/>
      <c r="W4" s="77" t="s">
        <v>201</v>
      </c>
      <c r="X4" s="77" t="s">
        <v>11</v>
      </c>
      <c r="Y4" s="76" t="s">
        <v>1009</v>
      </c>
      <c r="Z4" s="76" t="s">
        <v>1010</v>
      </c>
      <c r="AA4" s="76" t="s">
        <v>1011</v>
      </c>
      <c r="AB4" s="76" t="s">
        <v>47</v>
      </c>
    </row>
    <row r="5" spans="1:28" ht="30" customHeight="1">
      <c r="A5" s="77"/>
      <c r="B5" s="77"/>
      <c r="C5" s="77"/>
      <c r="D5" s="77"/>
      <c r="E5" s="5" t="s">
        <v>1002</v>
      </c>
      <c r="F5" s="5" t="s">
        <v>1003</v>
      </c>
      <c r="G5" s="5" t="s">
        <v>1004</v>
      </c>
      <c r="H5" s="5" t="s">
        <v>1003</v>
      </c>
      <c r="I5" s="5" t="s">
        <v>1005</v>
      </c>
      <c r="J5" s="5" t="s">
        <v>1003</v>
      </c>
      <c r="K5" s="5" t="s">
        <v>1006</v>
      </c>
      <c r="L5" s="5" t="s">
        <v>1003</v>
      </c>
      <c r="M5" s="5" t="s">
        <v>1007</v>
      </c>
      <c r="N5" s="5" t="s">
        <v>1003</v>
      </c>
      <c r="O5" s="5" t="s">
        <v>1008</v>
      </c>
      <c r="P5" s="77"/>
      <c r="Q5" s="5" t="s">
        <v>1002</v>
      </c>
      <c r="R5" s="5" t="s">
        <v>1004</v>
      </c>
      <c r="S5" s="5" t="s">
        <v>1005</v>
      </c>
      <c r="T5" s="5" t="s">
        <v>1006</v>
      </c>
      <c r="U5" s="5" t="s">
        <v>1007</v>
      </c>
      <c r="V5" s="5" t="s">
        <v>1008</v>
      </c>
      <c r="W5" s="77"/>
      <c r="X5" s="77"/>
      <c r="Y5" s="76"/>
      <c r="Z5" s="76"/>
      <c r="AA5" s="76"/>
      <c r="AB5" s="76"/>
    </row>
    <row r="6" spans="1:28" ht="30" customHeight="1">
      <c r="A6" s="9" t="s">
        <v>560</v>
      </c>
      <c r="B6" s="9" t="s">
        <v>324</v>
      </c>
      <c r="C6" s="9" t="s">
        <v>325</v>
      </c>
      <c r="D6" s="26" t="s">
        <v>558</v>
      </c>
      <c r="E6" s="27">
        <v>0</v>
      </c>
      <c r="F6" s="9" t="s">
        <v>51</v>
      </c>
      <c r="G6" s="27">
        <v>0</v>
      </c>
      <c r="H6" s="9" t="s">
        <v>51</v>
      </c>
      <c r="I6" s="27">
        <v>0</v>
      </c>
      <c r="J6" s="9" t="s">
        <v>51</v>
      </c>
      <c r="K6" s="27">
        <v>0</v>
      </c>
      <c r="L6" s="9" t="s">
        <v>51</v>
      </c>
      <c r="M6" s="27">
        <v>0</v>
      </c>
      <c r="N6" s="9" t="s">
        <v>51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60000</v>
      </c>
      <c r="V6" s="27">
        <f t="shared" ref="V6:V14" si="0">SMALL(Q6:U6,COUNTIF(Q6:U6,0)+1)</f>
        <v>60000</v>
      </c>
      <c r="W6" s="9" t="s">
        <v>1012</v>
      </c>
      <c r="X6" s="9" t="s">
        <v>559</v>
      </c>
      <c r="Y6" s="2" t="s">
        <v>51</v>
      </c>
      <c r="Z6" s="2" t="s">
        <v>51</v>
      </c>
      <c r="AA6" s="28"/>
      <c r="AB6" s="2" t="s">
        <v>51</v>
      </c>
    </row>
    <row r="7" spans="1:28" ht="30" customHeight="1">
      <c r="A7" s="9" t="s">
        <v>582</v>
      </c>
      <c r="B7" s="9" t="s">
        <v>324</v>
      </c>
      <c r="C7" s="9" t="s">
        <v>579</v>
      </c>
      <c r="D7" s="26" t="s">
        <v>558</v>
      </c>
      <c r="E7" s="27">
        <v>0</v>
      </c>
      <c r="F7" s="9" t="s">
        <v>51</v>
      </c>
      <c r="G7" s="27">
        <v>0</v>
      </c>
      <c r="H7" s="9" t="s">
        <v>51</v>
      </c>
      <c r="I7" s="27">
        <v>0</v>
      </c>
      <c r="J7" s="9" t="s">
        <v>51</v>
      </c>
      <c r="K7" s="27">
        <v>0</v>
      </c>
      <c r="L7" s="9" t="s">
        <v>51</v>
      </c>
      <c r="M7" s="27">
        <v>0</v>
      </c>
      <c r="N7" s="9" t="s">
        <v>51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74000</v>
      </c>
      <c r="V7" s="27">
        <f t="shared" si="0"/>
        <v>74000</v>
      </c>
      <c r="W7" s="9" t="s">
        <v>1013</v>
      </c>
      <c r="X7" s="9" t="s">
        <v>559</v>
      </c>
      <c r="Y7" s="2" t="s">
        <v>51</v>
      </c>
      <c r="Z7" s="2" t="s">
        <v>51</v>
      </c>
      <c r="AA7" s="28"/>
      <c r="AB7" s="2" t="s">
        <v>51</v>
      </c>
    </row>
    <row r="8" spans="1:28" ht="30" customHeight="1">
      <c r="A8" s="9" t="s">
        <v>723</v>
      </c>
      <c r="B8" s="9" t="s">
        <v>324</v>
      </c>
      <c r="C8" s="9" t="s">
        <v>718</v>
      </c>
      <c r="D8" s="26" t="s">
        <v>558</v>
      </c>
      <c r="E8" s="27">
        <v>0</v>
      </c>
      <c r="F8" s="9" t="s">
        <v>51</v>
      </c>
      <c r="G8" s="27">
        <v>0</v>
      </c>
      <c r="H8" s="9" t="s">
        <v>51</v>
      </c>
      <c r="I8" s="27">
        <v>0</v>
      </c>
      <c r="J8" s="9" t="s">
        <v>51</v>
      </c>
      <c r="K8" s="27">
        <v>0</v>
      </c>
      <c r="L8" s="9" t="s">
        <v>51</v>
      </c>
      <c r="M8" s="27">
        <v>0</v>
      </c>
      <c r="N8" s="9" t="s">
        <v>51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99370</v>
      </c>
      <c r="V8" s="27">
        <f t="shared" si="0"/>
        <v>99370</v>
      </c>
      <c r="W8" s="9" t="s">
        <v>1014</v>
      </c>
      <c r="X8" s="9" t="s">
        <v>559</v>
      </c>
      <c r="Y8" s="2" t="s">
        <v>51</v>
      </c>
      <c r="Z8" s="2" t="s">
        <v>51</v>
      </c>
      <c r="AA8" s="28"/>
      <c r="AB8" s="2" t="s">
        <v>51</v>
      </c>
    </row>
    <row r="9" spans="1:28" ht="30" customHeight="1">
      <c r="A9" s="9" t="s">
        <v>685</v>
      </c>
      <c r="B9" s="9" t="s">
        <v>324</v>
      </c>
      <c r="C9" s="9" t="s">
        <v>648</v>
      </c>
      <c r="D9" s="26" t="s">
        <v>558</v>
      </c>
      <c r="E9" s="27">
        <v>0</v>
      </c>
      <c r="F9" s="9" t="s">
        <v>51</v>
      </c>
      <c r="G9" s="27">
        <v>0</v>
      </c>
      <c r="H9" s="9" t="s">
        <v>51</v>
      </c>
      <c r="I9" s="27">
        <v>0</v>
      </c>
      <c r="J9" s="9" t="s">
        <v>51</v>
      </c>
      <c r="K9" s="27">
        <v>0</v>
      </c>
      <c r="L9" s="9" t="s">
        <v>51</v>
      </c>
      <c r="M9" s="27">
        <v>0</v>
      </c>
      <c r="N9" s="9" t="s">
        <v>51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104465</v>
      </c>
      <c r="V9" s="27">
        <f t="shared" si="0"/>
        <v>104465</v>
      </c>
      <c r="W9" s="9" t="s">
        <v>1015</v>
      </c>
      <c r="X9" s="9" t="s">
        <v>559</v>
      </c>
      <c r="Y9" s="2" t="s">
        <v>51</v>
      </c>
      <c r="Z9" s="2" t="s">
        <v>51</v>
      </c>
      <c r="AA9" s="28"/>
      <c r="AB9" s="2" t="s">
        <v>51</v>
      </c>
    </row>
    <row r="10" spans="1:28" ht="30" customHeight="1">
      <c r="A10" s="9" t="s">
        <v>734</v>
      </c>
      <c r="B10" s="9" t="s">
        <v>730</v>
      </c>
      <c r="C10" s="9" t="s">
        <v>731</v>
      </c>
      <c r="D10" s="26" t="s">
        <v>558</v>
      </c>
      <c r="E10" s="27">
        <v>0</v>
      </c>
      <c r="F10" s="9" t="s">
        <v>51</v>
      </c>
      <c r="G10" s="27">
        <v>0</v>
      </c>
      <c r="H10" s="9" t="s">
        <v>51</v>
      </c>
      <c r="I10" s="27">
        <v>0</v>
      </c>
      <c r="J10" s="9" t="s">
        <v>51</v>
      </c>
      <c r="K10" s="27">
        <v>0</v>
      </c>
      <c r="L10" s="9" t="s">
        <v>51</v>
      </c>
      <c r="M10" s="27">
        <v>0</v>
      </c>
      <c r="N10" s="9" t="s">
        <v>51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134700</v>
      </c>
      <c r="V10" s="27">
        <f t="shared" si="0"/>
        <v>134700</v>
      </c>
      <c r="W10" s="9" t="s">
        <v>1016</v>
      </c>
      <c r="X10" s="9" t="s">
        <v>559</v>
      </c>
      <c r="Y10" s="2" t="s">
        <v>51</v>
      </c>
      <c r="Z10" s="2" t="s">
        <v>51</v>
      </c>
      <c r="AA10" s="28"/>
      <c r="AB10" s="2" t="s">
        <v>51</v>
      </c>
    </row>
    <row r="11" spans="1:28" ht="30" customHeight="1">
      <c r="A11" s="9" t="s">
        <v>745</v>
      </c>
      <c r="B11" s="9" t="s">
        <v>742</v>
      </c>
      <c r="C11" s="9" t="s">
        <v>731</v>
      </c>
      <c r="D11" s="26" t="s">
        <v>558</v>
      </c>
      <c r="E11" s="27">
        <v>0</v>
      </c>
      <c r="F11" s="9" t="s">
        <v>51</v>
      </c>
      <c r="G11" s="27">
        <v>0</v>
      </c>
      <c r="H11" s="9" t="s">
        <v>51</v>
      </c>
      <c r="I11" s="27">
        <v>0</v>
      </c>
      <c r="J11" s="9" t="s">
        <v>51</v>
      </c>
      <c r="K11" s="27">
        <v>0</v>
      </c>
      <c r="L11" s="9" t="s">
        <v>51</v>
      </c>
      <c r="M11" s="27">
        <v>0</v>
      </c>
      <c r="N11" s="9" t="s">
        <v>51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1712</v>
      </c>
      <c r="V11" s="27">
        <f t="shared" si="0"/>
        <v>1712</v>
      </c>
      <c r="W11" s="9" t="s">
        <v>1017</v>
      </c>
      <c r="X11" s="9" t="s">
        <v>559</v>
      </c>
      <c r="Y11" s="2" t="s">
        <v>51</v>
      </c>
      <c r="Z11" s="2" t="s">
        <v>51</v>
      </c>
      <c r="AA11" s="28"/>
      <c r="AB11" s="2" t="s">
        <v>51</v>
      </c>
    </row>
    <row r="12" spans="1:28" ht="30" customHeight="1">
      <c r="A12" s="9" t="s">
        <v>659</v>
      </c>
      <c r="B12" s="9" t="s">
        <v>591</v>
      </c>
      <c r="C12" s="9" t="s">
        <v>592</v>
      </c>
      <c r="D12" s="26" t="s">
        <v>558</v>
      </c>
      <c r="E12" s="27">
        <v>0</v>
      </c>
      <c r="F12" s="9" t="s">
        <v>51</v>
      </c>
      <c r="G12" s="27">
        <v>0</v>
      </c>
      <c r="H12" s="9" t="s">
        <v>51</v>
      </c>
      <c r="I12" s="27">
        <v>0</v>
      </c>
      <c r="J12" s="9" t="s">
        <v>51</v>
      </c>
      <c r="K12" s="27">
        <v>0</v>
      </c>
      <c r="L12" s="9" t="s">
        <v>51</v>
      </c>
      <c r="M12" s="27">
        <v>0</v>
      </c>
      <c r="N12" s="9" t="s">
        <v>51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6061</v>
      </c>
      <c r="V12" s="27">
        <f t="shared" si="0"/>
        <v>6061</v>
      </c>
      <c r="W12" s="9" t="s">
        <v>1018</v>
      </c>
      <c r="X12" s="9" t="s">
        <v>559</v>
      </c>
      <c r="Y12" s="2" t="s">
        <v>51</v>
      </c>
      <c r="Z12" s="2" t="s">
        <v>51</v>
      </c>
      <c r="AA12" s="28"/>
      <c r="AB12" s="2" t="s">
        <v>51</v>
      </c>
    </row>
    <row r="13" spans="1:28" ht="30" customHeight="1">
      <c r="A13" s="9" t="s">
        <v>753</v>
      </c>
      <c r="B13" s="9" t="s">
        <v>158</v>
      </c>
      <c r="C13" s="9" t="s">
        <v>752</v>
      </c>
      <c r="D13" s="26" t="s">
        <v>558</v>
      </c>
      <c r="E13" s="27">
        <v>0</v>
      </c>
      <c r="F13" s="9" t="s">
        <v>51</v>
      </c>
      <c r="G13" s="27">
        <v>0</v>
      </c>
      <c r="H13" s="9" t="s">
        <v>51</v>
      </c>
      <c r="I13" s="27">
        <v>0</v>
      </c>
      <c r="J13" s="9" t="s">
        <v>51</v>
      </c>
      <c r="K13" s="27">
        <v>0</v>
      </c>
      <c r="L13" s="9" t="s">
        <v>51</v>
      </c>
      <c r="M13" s="27">
        <v>0</v>
      </c>
      <c r="N13" s="9" t="s">
        <v>51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1838</v>
      </c>
      <c r="U13" s="27">
        <v>1838</v>
      </c>
      <c r="V13" s="27">
        <f t="shared" si="0"/>
        <v>1838</v>
      </c>
      <c r="W13" s="9" t="s">
        <v>1019</v>
      </c>
      <c r="X13" s="9" t="s">
        <v>559</v>
      </c>
      <c r="Y13" s="2" t="s">
        <v>51</v>
      </c>
      <c r="Z13" s="2" t="s">
        <v>51</v>
      </c>
      <c r="AA13" s="28"/>
      <c r="AB13" s="2" t="s">
        <v>51</v>
      </c>
    </row>
    <row r="14" spans="1:28" ht="30" customHeight="1">
      <c r="A14" s="9" t="s">
        <v>575</v>
      </c>
      <c r="B14" s="9" t="s">
        <v>330</v>
      </c>
      <c r="C14" s="9" t="s">
        <v>325</v>
      </c>
      <c r="D14" s="26" t="s">
        <v>558</v>
      </c>
      <c r="E14" s="27">
        <v>0</v>
      </c>
      <c r="F14" s="9" t="s">
        <v>51</v>
      </c>
      <c r="G14" s="27">
        <v>0</v>
      </c>
      <c r="H14" s="9" t="s">
        <v>51</v>
      </c>
      <c r="I14" s="27">
        <v>0</v>
      </c>
      <c r="J14" s="9" t="s">
        <v>51</v>
      </c>
      <c r="K14" s="27">
        <v>0</v>
      </c>
      <c r="L14" s="9" t="s">
        <v>51</v>
      </c>
      <c r="M14" s="27">
        <v>0</v>
      </c>
      <c r="N14" s="9" t="s">
        <v>51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4409</v>
      </c>
      <c r="V14" s="27">
        <f t="shared" si="0"/>
        <v>4409</v>
      </c>
      <c r="W14" s="9" t="s">
        <v>1020</v>
      </c>
      <c r="X14" s="9" t="s">
        <v>559</v>
      </c>
      <c r="Y14" s="2" t="s">
        <v>51</v>
      </c>
      <c r="Z14" s="2" t="s">
        <v>51</v>
      </c>
      <c r="AA14" s="28"/>
      <c r="AB14" s="2" t="s">
        <v>51</v>
      </c>
    </row>
    <row r="15" spans="1:28" ht="30" customHeight="1">
      <c r="A15" s="9" t="s">
        <v>598</v>
      </c>
      <c r="B15" s="9" t="s">
        <v>597</v>
      </c>
      <c r="C15" s="9" t="s">
        <v>51</v>
      </c>
      <c r="D15" s="26" t="s">
        <v>88</v>
      </c>
      <c r="E15" s="27">
        <v>0</v>
      </c>
      <c r="F15" s="9" t="s">
        <v>51</v>
      </c>
      <c r="G15" s="27">
        <v>20000</v>
      </c>
      <c r="H15" s="9" t="s">
        <v>1021</v>
      </c>
      <c r="I15" s="27">
        <v>0</v>
      </c>
      <c r="J15" s="9" t="s">
        <v>51</v>
      </c>
      <c r="K15" s="27">
        <v>0</v>
      </c>
      <c r="L15" s="9" t="s">
        <v>51</v>
      </c>
      <c r="M15" s="27">
        <v>0</v>
      </c>
      <c r="N15" s="9" t="s">
        <v>51</v>
      </c>
      <c r="O15" s="27">
        <f t="shared" ref="O15:O51" si="1">SMALL(E15:M15,COUNTIF(E15:M15,0)+1)</f>
        <v>20000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9" t="s">
        <v>1022</v>
      </c>
      <c r="X15" s="9" t="s">
        <v>51</v>
      </c>
      <c r="Y15" s="2" t="s">
        <v>51</v>
      </c>
      <c r="Z15" s="2" t="s">
        <v>51</v>
      </c>
      <c r="AA15" s="28"/>
      <c r="AB15" s="2" t="s">
        <v>51</v>
      </c>
    </row>
    <row r="16" spans="1:28" ht="30" customHeight="1">
      <c r="A16" s="9" t="s">
        <v>133</v>
      </c>
      <c r="B16" s="9" t="s">
        <v>131</v>
      </c>
      <c r="C16" s="9" t="s">
        <v>132</v>
      </c>
      <c r="D16" s="26" t="s">
        <v>88</v>
      </c>
      <c r="E16" s="27">
        <v>0</v>
      </c>
      <c r="F16" s="9" t="s">
        <v>51</v>
      </c>
      <c r="G16" s="27">
        <v>0</v>
      </c>
      <c r="H16" s="9" t="s">
        <v>51</v>
      </c>
      <c r="I16" s="27">
        <v>0</v>
      </c>
      <c r="J16" s="9" t="s">
        <v>51</v>
      </c>
      <c r="K16" s="27">
        <v>318000</v>
      </c>
      <c r="L16" s="9" t="s">
        <v>51</v>
      </c>
      <c r="M16" s="27">
        <v>397500</v>
      </c>
      <c r="N16" s="9" t="s">
        <v>51</v>
      </c>
      <c r="O16" s="27">
        <f t="shared" si="1"/>
        <v>318000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9" t="s">
        <v>1023</v>
      </c>
      <c r="X16" s="9" t="s">
        <v>51</v>
      </c>
      <c r="Y16" s="2" t="s">
        <v>51</v>
      </c>
      <c r="Z16" s="2" t="s">
        <v>51</v>
      </c>
      <c r="AA16" s="28"/>
      <c r="AB16" s="2" t="s">
        <v>51</v>
      </c>
    </row>
    <row r="17" spans="1:28" ht="30" customHeight="1">
      <c r="A17" s="9" t="s">
        <v>607</v>
      </c>
      <c r="B17" s="9" t="s">
        <v>604</v>
      </c>
      <c r="C17" s="9" t="s">
        <v>605</v>
      </c>
      <c r="D17" s="26" t="s">
        <v>88</v>
      </c>
      <c r="E17" s="27">
        <v>0</v>
      </c>
      <c r="F17" s="9" t="s">
        <v>51</v>
      </c>
      <c r="G17" s="27">
        <v>0</v>
      </c>
      <c r="H17" s="9" t="s">
        <v>51</v>
      </c>
      <c r="I17" s="27">
        <v>0</v>
      </c>
      <c r="J17" s="9" t="s">
        <v>51</v>
      </c>
      <c r="K17" s="27">
        <v>28000</v>
      </c>
      <c r="L17" s="9" t="s">
        <v>1024</v>
      </c>
      <c r="M17" s="27">
        <v>0</v>
      </c>
      <c r="N17" s="9" t="s">
        <v>51</v>
      </c>
      <c r="O17" s="27">
        <f t="shared" si="1"/>
        <v>28000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9" t="s">
        <v>1025</v>
      </c>
      <c r="X17" s="9" t="s">
        <v>51</v>
      </c>
      <c r="Y17" s="2" t="s">
        <v>51</v>
      </c>
      <c r="Z17" s="2" t="s">
        <v>51</v>
      </c>
      <c r="AA17" s="28"/>
      <c r="AB17" s="2" t="s">
        <v>51</v>
      </c>
    </row>
    <row r="18" spans="1:28" ht="30" customHeight="1">
      <c r="A18" s="9" t="s">
        <v>368</v>
      </c>
      <c r="B18" s="9" t="s">
        <v>366</v>
      </c>
      <c r="C18" s="9" t="s">
        <v>367</v>
      </c>
      <c r="D18" s="26" t="s">
        <v>88</v>
      </c>
      <c r="E18" s="27">
        <v>0</v>
      </c>
      <c r="F18" s="9" t="s">
        <v>51</v>
      </c>
      <c r="G18" s="27">
        <v>0</v>
      </c>
      <c r="H18" s="9" t="s">
        <v>51</v>
      </c>
      <c r="I18" s="27">
        <v>0</v>
      </c>
      <c r="J18" s="9" t="s">
        <v>51</v>
      </c>
      <c r="K18" s="27">
        <v>28000</v>
      </c>
      <c r="L18" s="9" t="s">
        <v>1024</v>
      </c>
      <c r="M18" s="27">
        <v>0</v>
      </c>
      <c r="N18" s="9" t="s">
        <v>51</v>
      </c>
      <c r="O18" s="27">
        <f t="shared" si="1"/>
        <v>28000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9" t="s">
        <v>1026</v>
      </c>
      <c r="X18" s="9" t="s">
        <v>51</v>
      </c>
      <c r="Y18" s="2" t="s">
        <v>51</v>
      </c>
      <c r="Z18" s="2" t="s">
        <v>51</v>
      </c>
      <c r="AA18" s="28"/>
      <c r="AB18" s="2" t="s">
        <v>51</v>
      </c>
    </row>
    <row r="19" spans="1:28" s="66" customFormat="1" ht="30" customHeight="1">
      <c r="A19" s="58" t="s">
        <v>482</v>
      </c>
      <c r="B19" s="58" t="s">
        <v>480</v>
      </c>
      <c r="C19" s="58" t="s">
        <v>481</v>
      </c>
      <c r="D19" s="62" t="s">
        <v>88</v>
      </c>
      <c r="E19" s="63">
        <v>0</v>
      </c>
      <c r="F19" s="58" t="s">
        <v>51</v>
      </c>
      <c r="G19" s="63">
        <v>0</v>
      </c>
      <c r="H19" s="58" t="s">
        <v>51</v>
      </c>
      <c r="I19" s="63">
        <v>32000</v>
      </c>
      <c r="J19" s="58" t="s">
        <v>1027</v>
      </c>
      <c r="K19" s="63">
        <v>0</v>
      </c>
      <c r="L19" s="58" t="s">
        <v>51</v>
      </c>
      <c r="M19" s="63">
        <v>25000</v>
      </c>
      <c r="N19" s="58" t="s">
        <v>51</v>
      </c>
      <c r="O19" s="63">
        <f t="shared" si="1"/>
        <v>25000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58" t="s">
        <v>1028</v>
      </c>
      <c r="X19" s="58" t="s">
        <v>51</v>
      </c>
      <c r="Y19" s="64" t="s">
        <v>51</v>
      </c>
      <c r="Z19" s="64" t="s">
        <v>51</v>
      </c>
      <c r="AA19" s="65"/>
      <c r="AB19" s="64" t="s">
        <v>51</v>
      </c>
    </row>
    <row r="20" spans="1:28" ht="30" customHeight="1">
      <c r="A20" s="9" t="s">
        <v>670</v>
      </c>
      <c r="B20" s="9" t="s">
        <v>668</v>
      </c>
      <c r="C20" s="9" t="s">
        <v>669</v>
      </c>
      <c r="D20" s="26" t="s">
        <v>56</v>
      </c>
      <c r="E20" s="27">
        <v>7577</v>
      </c>
      <c r="F20" s="9" t="s">
        <v>51</v>
      </c>
      <c r="G20" s="27">
        <v>9002.9500000000007</v>
      </c>
      <c r="H20" s="9" t="s">
        <v>1029</v>
      </c>
      <c r="I20" s="27">
        <v>8902.17</v>
      </c>
      <c r="J20" s="9" t="s">
        <v>1030</v>
      </c>
      <c r="K20" s="27">
        <v>0</v>
      </c>
      <c r="L20" s="9" t="s">
        <v>51</v>
      </c>
      <c r="M20" s="27">
        <v>0</v>
      </c>
      <c r="N20" s="9" t="s">
        <v>51</v>
      </c>
      <c r="O20" s="27">
        <f t="shared" si="1"/>
        <v>7577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9" t="s">
        <v>1031</v>
      </c>
      <c r="X20" s="9" t="s">
        <v>51</v>
      </c>
      <c r="Y20" s="2" t="s">
        <v>51</v>
      </c>
      <c r="Z20" s="2" t="s">
        <v>51</v>
      </c>
      <c r="AA20" s="28"/>
      <c r="AB20" s="2" t="s">
        <v>51</v>
      </c>
    </row>
    <row r="21" spans="1:28" s="66" customFormat="1" ht="30" customHeight="1">
      <c r="A21" s="58" t="s">
        <v>564</v>
      </c>
      <c r="B21" s="58" t="s">
        <v>562</v>
      </c>
      <c r="C21" s="58" t="s">
        <v>563</v>
      </c>
      <c r="D21" s="62" t="s">
        <v>554</v>
      </c>
      <c r="E21" s="63">
        <v>0</v>
      </c>
      <c r="F21" s="58" t="s">
        <v>51</v>
      </c>
      <c r="G21" s="63">
        <v>1340</v>
      </c>
      <c r="H21" s="58" t="s">
        <v>1032</v>
      </c>
      <c r="I21" s="63">
        <v>1411</v>
      </c>
      <c r="J21" s="58" t="s">
        <v>1033</v>
      </c>
      <c r="K21" s="63">
        <v>0</v>
      </c>
      <c r="L21" s="58" t="s">
        <v>51</v>
      </c>
      <c r="M21" s="63">
        <v>1228.2</v>
      </c>
      <c r="N21" s="58" t="s">
        <v>51</v>
      </c>
      <c r="O21" s="63">
        <f t="shared" si="1"/>
        <v>1228.2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58" t="s">
        <v>1034</v>
      </c>
      <c r="X21" s="58" t="s">
        <v>51</v>
      </c>
      <c r="Y21" s="64" t="s">
        <v>51</v>
      </c>
      <c r="Z21" s="64" t="s">
        <v>51</v>
      </c>
      <c r="AA21" s="65"/>
      <c r="AB21" s="64" t="s">
        <v>51</v>
      </c>
    </row>
    <row r="22" spans="1:28" ht="30" customHeight="1">
      <c r="A22" s="9" t="s">
        <v>417</v>
      </c>
      <c r="B22" s="9" t="s">
        <v>415</v>
      </c>
      <c r="C22" s="9" t="s">
        <v>416</v>
      </c>
      <c r="D22" s="26" t="s">
        <v>181</v>
      </c>
      <c r="E22" s="27">
        <v>3850</v>
      </c>
      <c r="F22" s="9" t="s">
        <v>51</v>
      </c>
      <c r="G22" s="27">
        <v>5233.53</v>
      </c>
      <c r="H22" s="9" t="s">
        <v>1035</v>
      </c>
      <c r="I22" s="27">
        <v>5865.31</v>
      </c>
      <c r="J22" s="9" t="s">
        <v>1036</v>
      </c>
      <c r="K22" s="27">
        <v>0</v>
      </c>
      <c r="L22" s="9" t="s">
        <v>51</v>
      </c>
      <c r="M22" s="27">
        <v>0</v>
      </c>
      <c r="N22" s="9" t="s">
        <v>51</v>
      </c>
      <c r="O22" s="27">
        <f t="shared" si="1"/>
        <v>3850</v>
      </c>
      <c r="P22" s="27">
        <v>0</v>
      </c>
      <c r="Q22" s="27">
        <v>0</v>
      </c>
      <c r="R22" s="27">
        <v>0</v>
      </c>
      <c r="S22" s="27">
        <v>0</v>
      </c>
      <c r="T22" s="27">
        <v>10050</v>
      </c>
      <c r="U22" s="27">
        <v>0</v>
      </c>
      <c r="V22" s="27">
        <f>SMALL(Q22:U22,COUNTIF(Q22:U22,0)+1)</f>
        <v>10050</v>
      </c>
      <c r="W22" s="9" t="s">
        <v>1037</v>
      </c>
      <c r="X22" s="9" t="s">
        <v>51</v>
      </c>
      <c r="Y22" s="2" t="s">
        <v>51</v>
      </c>
      <c r="Z22" s="2" t="s">
        <v>51</v>
      </c>
      <c r="AA22" s="28"/>
      <c r="AB22" s="2" t="s">
        <v>51</v>
      </c>
    </row>
    <row r="23" spans="1:28" ht="30" customHeight="1">
      <c r="A23" s="9" t="s">
        <v>420</v>
      </c>
      <c r="B23" s="9" t="s">
        <v>415</v>
      </c>
      <c r="C23" s="9" t="s">
        <v>419</v>
      </c>
      <c r="D23" s="26" t="s">
        <v>181</v>
      </c>
      <c r="E23" s="27">
        <v>4530</v>
      </c>
      <c r="F23" s="9" t="s">
        <v>51</v>
      </c>
      <c r="G23" s="27">
        <v>6155.68</v>
      </c>
      <c r="H23" s="9" t="s">
        <v>1035</v>
      </c>
      <c r="I23" s="27">
        <v>7053.87</v>
      </c>
      <c r="J23" s="9" t="s">
        <v>1036</v>
      </c>
      <c r="K23" s="27">
        <v>0</v>
      </c>
      <c r="L23" s="9" t="s">
        <v>51</v>
      </c>
      <c r="M23" s="27">
        <v>0</v>
      </c>
      <c r="N23" s="9" t="s">
        <v>51</v>
      </c>
      <c r="O23" s="27">
        <f t="shared" si="1"/>
        <v>4530</v>
      </c>
      <c r="P23" s="27">
        <v>0</v>
      </c>
      <c r="Q23" s="27">
        <v>0</v>
      </c>
      <c r="R23" s="27">
        <v>0</v>
      </c>
      <c r="S23" s="27">
        <v>0</v>
      </c>
      <c r="T23" s="27">
        <v>4840</v>
      </c>
      <c r="U23" s="27">
        <v>0</v>
      </c>
      <c r="V23" s="27">
        <f>SMALL(Q23:U23,COUNTIF(Q23:U23,0)+1)</f>
        <v>4840</v>
      </c>
      <c r="W23" s="9" t="s">
        <v>1038</v>
      </c>
      <c r="X23" s="9" t="s">
        <v>51</v>
      </c>
      <c r="Y23" s="2" t="s">
        <v>51</v>
      </c>
      <c r="Z23" s="2" t="s">
        <v>51</v>
      </c>
      <c r="AA23" s="28"/>
      <c r="AB23" s="2" t="s">
        <v>51</v>
      </c>
    </row>
    <row r="24" spans="1:28" ht="30" customHeight="1">
      <c r="A24" s="9" t="s">
        <v>428</v>
      </c>
      <c r="B24" s="9" t="s">
        <v>415</v>
      </c>
      <c r="C24" s="9" t="s">
        <v>427</v>
      </c>
      <c r="D24" s="26" t="s">
        <v>427</v>
      </c>
      <c r="E24" s="27">
        <v>5900</v>
      </c>
      <c r="F24" s="9" t="s">
        <v>51</v>
      </c>
      <c r="G24" s="27">
        <v>7982.03</v>
      </c>
      <c r="H24" s="9" t="s">
        <v>1035</v>
      </c>
      <c r="I24" s="27">
        <v>9148.14</v>
      </c>
      <c r="J24" s="9" t="s">
        <v>1036</v>
      </c>
      <c r="K24" s="27">
        <v>0</v>
      </c>
      <c r="L24" s="9" t="s">
        <v>51</v>
      </c>
      <c r="M24" s="27">
        <v>0</v>
      </c>
      <c r="N24" s="9" t="s">
        <v>51</v>
      </c>
      <c r="O24" s="27">
        <f t="shared" si="1"/>
        <v>5900</v>
      </c>
      <c r="P24" s="27">
        <v>0</v>
      </c>
      <c r="Q24" s="27">
        <v>0</v>
      </c>
      <c r="R24" s="27">
        <v>0</v>
      </c>
      <c r="S24" s="27">
        <v>0</v>
      </c>
      <c r="T24" s="27">
        <v>15368</v>
      </c>
      <c r="U24" s="27">
        <v>0</v>
      </c>
      <c r="V24" s="27">
        <f>SMALL(Q24:U24,COUNTIF(Q24:U24,0)+1)</f>
        <v>15368</v>
      </c>
      <c r="W24" s="9" t="s">
        <v>1039</v>
      </c>
      <c r="X24" s="9" t="s">
        <v>51</v>
      </c>
      <c r="Y24" s="2" t="s">
        <v>51</v>
      </c>
      <c r="Z24" s="2" t="s">
        <v>51</v>
      </c>
      <c r="AA24" s="28"/>
      <c r="AB24" s="2" t="s">
        <v>51</v>
      </c>
    </row>
    <row r="25" spans="1:28" ht="30" customHeight="1">
      <c r="A25" s="9" t="s">
        <v>425</v>
      </c>
      <c r="B25" s="9" t="s">
        <v>422</v>
      </c>
      <c r="C25" s="9" t="s">
        <v>423</v>
      </c>
      <c r="D25" s="26" t="s">
        <v>424</v>
      </c>
      <c r="E25" s="27">
        <v>7230</v>
      </c>
      <c r="F25" s="9" t="s">
        <v>51</v>
      </c>
      <c r="G25" s="27">
        <v>9778.44</v>
      </c>
      <c r="H25" s="9" t="s">
        <v>1035</v>
      </c>
      <c r="I25" s="27">
        <v>11323.23</v>
      </c>
      <c r="J25" s="9" t="s">
        <v>1036</v>
      </c>
      <c r="K25" s="27">
        <v>50</v>
      </c>
      <c r="L25" s="9" t="s">
        <v>51</v>
      </c>
      <c r="M25" s="27">
        <v>0</v>
      </c>
      <c r="N25" s="9" t="s">
        <v>51</v>
      </c>
      <c r="O25" s="27">
        <f t="shared" si="1"/>
        <v>50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9" t="s">
        <v>1040</v>
      </c>
      <c r="X25" s="9" t="s">
        <v>51</v>
      </c>
      <c r="Y25" s="2" t="s">
        <v>51</v>
      </c>
      <c r="Z25" s="2" t="s">
        <v>51</v>
      </c>
      <c r="AA25" s="28"/>
      <c r="AB25" s="2" t="s">
        <v>51</v>
      </c>
    </row>
    <row r="26" spans="1:28" ht="30" customHeight="1">
      <c r="A26" s="9" t="s">
        <v>295</v>
      </c>
      <c r="B26" s="9" t="s">
        <v>293</v>
      </c>
      <c r="C26" s="9" t="s">
        <v>294</v>
      </c>
      <c r="D26" s="26" t="s">
        <v>88</v>
      </c>
      <c r="E26" s="27">
        <v>365375</v>
      </c>
      <c r="F26" s="9" t="s">
        <v>51</v>
      </c>
      <c r="G26" s="27">
        <v>449101.79</v>
      </c>
      <c r="H26" s="9" t="s">
        <v>1041</v>
      </c>
      <c r="I26" s="27">
        <v>377544.91</v>
      </c>
      <c r="J26" s="9" t="s">
        <v>1042</v>
      </c>
      <c r="K26" s="27">
        <v>0</v>
      </c>
      <c r="L26" s="9" t="s">
        <v>51</v>
      </c>
      <c r="M26" s="27">
        <v>0</v>
      </c>
      <c r="N26" s="9" t="s">
        <v>51</v>
      </c>
      <c r="O26" s="27">
        <f t="shared" si="1"/>
        <v>365375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9" t="s">
        <v>1043</v>
      </c>
      <c r="X26" s="9" t="s">
        <v>51</v>
      </c>
      <c r="Y26" s="2" t="s">
        <v>51</v>
      </c>
      <c r="Z26" s="2" t="s">
        <v>51</v>
      </c>
      <c r="AA26" s="28"/>
      <c r="AB26" s="2" t="s">
        <v>51</v>
      </c>
    </row>
    <row r="27" spans="1:28" ht="30" customHeight="1">
      <c r="A27" s="9" t="s">
        <v>466</v>
      </c>
      <c r="B27" s="9" t="s">
        <v>464</v>
      </c>
      <c r="C27" s="9" t="s">
        <v>465</v>
      </c>
      <c r="D27" s="26" t="s">
        <v>88</v>
      </c>
      <c r="E27" s="27">
        <v>0</v>
      </c>
      <c r="F27" s="9" t="s">
        <v>51</v>
      </c>
      <c r="G27" s="27">
        <v>67560</v>
      </c>
      <c r="H27" s="9" t="s">
        <v>1044</v>
      </c>
      <c r="I27" s="27">
        <v>60984</v>
      </c>
      <c r="J27" s="9" t="s">
        <v>1045</v>
      </c>
      <c r="K27" s="27">
        <v>0</v>
      </c>
      <c r="L27" s="9" t="s">
        <v>51</v>
      </c>
      <c r="M27" s="27">
        <v>0</v>
      </c>
      <c r="N27" s="9" t="s">
        <v>51</v>
      </c>
      <c r="O27" s="27">
        <f t="shared" si="1"/>
        <v>60984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9" t="s">
        <v>1046</v>
      </c>
      <c r="X27" s="9" t="s">
        <v>51</v>
      </c>
      <c r="Y27" s="2" t="s">
        <v>51</v>
      </c>
      <c r="Z27" s="2" t="s">
        <v>51</v>
      </c>
      <c r="AA27" s="28"/>
      <c r="AB27" s="2" t="s">
        <v>51</v>
      </c>
    </row>
    <row r="28" spans="1:28" ht="30" customHeight="1">
      <c r="A28" s="9" t="s">
        <v>478</v>
      </c>
      <c r="B28" s="9" t="s">
        <v>476</v>
      </c>
      <c r="C28" s="9" t="s">
        <v>477</v>
      </c>
      <c r="D28" s="26" t="s">
        <v>299</v>
      </c>
      <c r="E28" s="27">
        <v>0</v>
      </c>
      <c r="F28" s="9" t="s">
        <v>51</v>
      </c>
      <c r="G28" s="27">
        <v>104.54</v>
      </c>
      <c r="H28" s="9" t="s">
        <v>1047</v>
      </c>
      <c r="I28" s="27">
        <v>99.09</v>
      </c>
      <c r="J28" s="9" t="s">
        <v>1048</v>
      </c>
      <c r="K28" s="27">
        <v>0</v>
      </c>
      <c r="L28" s="9" t="s">
        <v>51</v>
      </c>
      <c r="M28" s="27">
        <v>0</v>
      </c>
      <c r="N28" s="9" t="s">
        <v>51</v>
      </c>
      <c r="O28" s="27">
        <f t="shared" si="1"/>
        <v>99.09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9" t="s">
        <v>1049</v>
      </c>
      <c r="X28" s="9" t="s">
        <v>51</v>
      </c>
      <c r="Y28" s="2" t="s">
        <v>51</v>
      </c>
      <c r="Z28" s="2" t="s">
        <v>51</v>
      </c>
      <c r="AA28" s="28"/>
      <c r="AB28" s="2" t="s">
        <v>51</v>
      </c>
    </row>
    <row r="29" spans="1:28" ht="30" customHeight="1">
      <c r="A29" s="9" t="s">
        <v>628</v>
      </c>
      <c r="B29" s="9" t="s">
        <v>476</v>
      </c>
      <c r="C29" s="9" t="s">
        <v>627</v>
      </c>
      <c r="D29" s="26" t="s">
        <v>299</v>
      </c>
      <c r="E29" s="27">
        <v>0</v>
      </c>
      <c r="F29" s="9" t="s">
        <v>51</v>
      </c>
      <c r="G29" s="27">
        <v>262.5</v>
      </c>
      <c r="H29" s="9" t="s">
        <v>1047</v>
      </c>
      <c r="I29" s="27">
        <v>218.18</v>
      </c>
      <c r="J29" s="9" t="s">
        <v>1048</v>
      </c>
      <c r="K29" s="27">
        <v>262.5</v>
      </c>
      <c r="L29" s="9" t="s">
        <v>1050</v>
      </c>
      <c r="M29" s="27">
        <v>0</v>
      </c>
      <c r="N29" s="9" t="s">
        <v>51</v>
      </c>
      <c r="O29" s="27">
        <f t="shared" si="1"/>
        <v>218.18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9" t="s">
        <v>1051</v>
      </c>
      <c r="X29" s="9" t="s">
        <v>51</v>
      </c>
      <c r="Y29" s="2" t="s">
        <v>51</v>
      </c>
      <c r="Z29" s="2" t="s">
        <v>51</v>
      </c>
      <c r="AA29" s="28"/>
      <c r="AB29" s="2" t="s">
        <v>51</v>
      </c>
    </row>
    <row r="30" spans="1:28" ht="30" customHeight="1">
      <c r="A30" s="9" t="s">
        <v>501</v>
      </c>
      <c r="B30" s="9" t="s">
        <v>500</v>
      </c>
      <c r="C30" s="9" t="s">
        <v>454</v>
      </c>
      <c r="D30" s="26" t="s">
        <v>56</v>
      </c>
      <c r="E30" s="27">
        <v>10500</v>
      </c>
      <c r="F30" s="9" t="s">
        <v>51</v>
      </c>
      <c r="G30" s="27">
        <v>13000</v>
      </c>
      <c r="H30" s="9" t="s">
        <v>1052</v>
      </c>
      <c r="I30" s="27">
        <v>0</v>
      </c>
      <c r="J30" s="9" t="s">
        <v>51</v>
      </c>
      <c r="K30" s="27">
        <v>0</v>
      </c>
      <c r="L30" s="9" t="s">
        <v>51</v>
      </c>
      <c r="M30" s="27">
        <v>0</v>
      </c>
      <c r="N30" s="9" t="s">
        <v>51</v>
      </c>
      <c r="O30" s="27">
        <f t="shared" si="1"/>
        <v>10500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9" t="s">
        <v>1053</v>
      </c>
      <c r="X30" s="9" t="s">
        <v>51</v>
      </c>
      <c r="Y30" s="2" t="s">
        <v>51</v>
      </c>
      <c r="Z30" s="2" t="s">
        <v>51</v>
      </c>
      <c r="AA30" s="28"/>
      <c r="AB30" s="2" t="s">
        <v>51</v>
      </c>
    </row>
    <row r="31" spans="1:28" ht="30" customHeight="1">
      <c r="A31" s="9" t="s">
        <v>291</v>
      </c>
      <c r="B31" s="9" t="s">
        <v>288</v>
      </c>
      <c r="C31" s="9" t="s">
        <v>289</v>
      </c>
      <c r="D31" s="26" t="s">
        <v>290</v>
      </c>
      <c r="E31" s="27">
        <v>0</v>
      </c>
      <c r="F31" s="9" t="s">
        <v>51</v>
      </c>
      <c r="G31" s="27">
        <v>0</v>
      </c>
      <c r="H31" s="9" t="s">
        <v>51</v>
      </c>
      <c r="I31" s="27">
        <v>0</v>
      </c>
      <c r="J31" s="9" t="s">
        <v>51</v>
      </c>
      <c r="K31" s="27">
        <v>636</v>
      </c>
      <c r="L31" s="9" t="s">
        <v>51</v>
      </c>
      <c r="M31" s="27">
        <v>0</v>
      </c>
      <c r="N31" s="9" t="s">
        <v>51</v>
      </c>
      <c r="O31" s="27">
        <f t="shared" si="1"/>
        <v>636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9" t="s">
        <v>1054</v>
      </c>
      <c r="X31" s="9" t="s">
        <v>51</v>
      </c>
      <c r="Y31" s="2" t="s">
        <v>51</v>
      </c>
      <c r="Z31" s="2" t="s">
        <v>51</v>
      </c>
      <c r="AA31" s="28"/>
      <c r="AB31" s="2" t="s">
        <v>51</v>
      </c>
    </row>
    <row r="32" spans="1:28" ht="30" customHeight="1">
      <c r="A32" s="9" t="s">
        <v>513</v>
      </c>
      <c r="B32" s="9" t="s">
        <v>511</v>
      </c>
      <c r="C32" s="9" t="s">
        <v>512</v>
      </c>
      <c r="D32" s="26" t="s">
        <v>56</v>
      </c>
      <c r="E32" s="27">
        <v>0</v>
      </c>
      <c r="F32" s="9" t="s">
        <v>51</v>
      </c>
      <c r="G32" s="27">
        <v>39000</v>
      </c>
      <c r="H32" s="9" t="s">
        <v>1055</v>
      </c>
      <c r="I32" s="27">
        <v>20300</v>
      </c>
      <c r="J32" s="9" t="s">
        <v>1056</v>
      </c>
      <c r="K32" s="27">
        <v>0</v>
      </c>
      <c r="L32" s="9" t="s">
        <v>51</v>
      </c>
      <c r="M32" s="27">
        <v>0</v>
      </c>
      <c r="N32" s="9" t="s">
        <v>51</v>
      </c>
      <c r="O32" s="27">
        <f t="shared" si="1"/>
        <v>20300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9" t="s">
        <v>1057</v>
      </c>
      <c r="X32" s="9" t="s">
        <v>51</v>
      </c>
      <c r="Y32" s="2" t="s">
        <v>51</v>
      </c>
      <c r="Z32" s="2" t="s">
        <v>51</v>
      </c>
      <c r="AA32" s="28"/>
      <c r="AB32" s="2" t="s">
        <v>51</v>
      </c>
    </row>
    <row r="33" spans="1:28" ht="30" customHeight="1">
      <c r="A33" s="9" t="s">
        <v>219</v>
      </c>
      <c r="B33" s="9" t="s">
        <v>216</v>
      </c>
      <c r="C33" s="9" t="s">
        <v>217</v>
      </c>
      <c r="D33" s="26" t="s">
        <v>111</v>
      </c>
      <c r="E33" s="27">
        <v>3060</v>
      </c>
      <c r="F33" s="9" t="s">
        <v>51</v>
      </c>
      <c r="G33" s="27">
        <v>4340</v>
      </c>
      <c r="H33" s="9" t="s">
        <v>1058</v>
      </c>
      <c r="I33" s="27">
        <v>3900</v>
      </c>
      <c r="J33" s="9" t="s">
        <v>1059</v>
      </c>
      <c r="K33" s="27">
        <v>0</v>
      </c>
      <c r="L33" s="9" t="s">
        <v>51</v>
      </c>
      <c r="M33" s="27">
        <v>0</v>
      </c>
      <c r="N33" s="9" t="s">
        <v>51</v>
      </c>
      <c r="O33" s="27">
        <f t="shared" si="1"/>
        <v>3060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9" t="s">
        <v>1060</v>
      </c>
      <c r="X33" s="9" t="s">
        <v>51</v>
      </c>
      <c r="Y33" s="2" t="s">
        <v>51</v>
      </c>
      <c r="Z33" s="2" t="s">
        <v>51</v>
      </c>
      <c r="AA33" s="28"/>
      <c r="AB33" s="2" t="s">
        <v>51</v>
      </c>
    </row>
    <row r="34" spans="1:28" ht="30" customHeight="1">
      <c r="A34" s="9" t="s">
        <v>223</v>
      </c>
      <c r="B34" s="9" t="s">
        <v>216</v>
      </c>
      <c r="C34" s="9" t="s">
        <v>222</v>
      </c>
      <c r="D34" s="26" t="s">
        <v>111</v>
      </c>
      <c r="E34" s="27">
        <v>2783</v>
      </c>
      <c r="F34" s="9" t="s">
        <v>51</v>
      </c>
      <c r="G34" s="27">
        <v>3780</v>
      </c>
      <c r="H34" s="9" t="s">
        <v>1058</v>
      </c>
      <c r="I34" s="27">
        <v>3510</v>
      </c>
      <c r="J34" s="9" t="s">
        <v>1059</v>
      </c>
      <c r="K34" s="27">
        <v>0</v>
      </c>
      <c r="L34" s="9" t="s">
        <v>51</v>
      </c>
      <c r="M34" s="27">
        <v>0</v>
      </c>
      <c r="N34" s="9" t="s">
        <v>51</v>
      </c>
      <c r="O34" s="27">
        <f t="shared" si="1"/>
        <v>2783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9" t="s">
        <v>1061</v>
      </c>
      <c r="X34" s="9" t="s">
        <v>51</v>
      </c>
      <c r="Y34" s="2" t="s">
        <v>51</v>
      </c>
      <c r="Z34" s="2" t="s">
        <v>51</v>
      </c>
      <c r="AA34" s="28"/>
      <c r="AB34" s="2" t="s">
        <v>51</v>
      </c>
    </row>
    <row r="35" spans="1:28" ht="30" customHeight="1">
      <c r="A35" s="9" t="s">
        <v>227</v>
      </c>
      <c r="B35" s="9" t="s">
        <v>216</v>
      </c>
      <c r="C35" s="9" t="s">
        <v>225</v>
      </c>
      <c r="D35" s="26" t="s">
        <v>226</v>
      </c>
      <c r="E35" s="27">
        <v>39120</v>
      </c>
      <c r="F35" s="9" t="s">
        <v>51</v>
      </c>
      <c r="G35" s="27">
        <v>48000</v>
      </c>
      <c r="H35" s="9" t="s">
        <v>1058</v>
      </c>
      <c r="I35" s="27">
        <v>50400</v>
      </c>
      <c r="J35" s="9" t="s">
        <v>1059</v>
      </c>
      <c r="K35" s="27">
        <v>0</v>
      </c>
      <c r="L35" s="9" t="s">
        <v>51</v>
      </c>
      <c r="M35" s="27">
        <v>0</v>
      </c>
      <c r="N35" s="9" t="s">
        <v>51</v>
      </c>
      <c r="O35" s="27">
        <f t="shared" si="1"/>
        <v>39120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9" t="s">
        <v>1062</v>
      </c>
      <c r="X35" s="9" t="s">
        <v>51</v>
      </c>
      <c r="Y35" s="2" t="s">
        <v>51</v>
      </c>
      <c r="Z35" s="2" t="s">
        <v>51</v>
      </c>
      <c r="AA35" s="28"/>
      <c r="AB35" s="2" t="s">
        <v>51</v>
      </c>
    </row>
    <row r="36" spans="1:28" ht="30" customHeight="1">
      <c r="A36" s="9" t="s">
        <v>230</v>
      </c>
      <c r="B36" s="9" t="s">
        <v>216</v>
      </c>
      <c r="C36" s="9" t="s">
        <v>229</v>
      </c>
      <c r="D36" s="26" t="s">
        <v>226</v>
      </c>
      <c r="E36" s="27">
        <v>70361</v>
      </c>
      <c r="F36" s="9" t="s">
        <v>51</v>
      </c>
      <c r="G36" s="27">
        <v>87000</v>
      </c>
      <c r="H36" s="9" t="s">
        <v>1058</v>
      </c>
      <c r="I36" s="27">
        <v>0</v>
      </c>
      <c r="J36" s="9" t="s">
        <v>51</v>
      </c>
      <c r="K36" s="27">
        <v>0</v>
      </c>
      <c r="L36" s="9" t="s">
        <v>51</v>
      </c>
      <c r="M36" s="27">
        <v>0</v>
      </c>
      <c r="N36" s="9" t="s">
        <v>51</v>
      </c>
      <c r="O36" s="27">
        <f t="shared" si="1"/>
        <v>70361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9" t="s">
        <v>1063</v>
      </c>
      <c r="X36" s="9" t="s">
        <v>51</v>
      </c>
      <c r="Y36" s="2" t="s">
        <v>51</v>
      </c>
      <c r="Z36" s="2" t="s">
        <v>51</v>
      </c>
      <c r="AA36" s="28"/>
      <c r="AB36" s="2" t="s">
        <v>51</v>
      </c>
    </row>
    <row r="37" spans="1:28" ht="30" customHeight="1">
      <c r="A37" s="9" t="s">
        <v>233</v>
      </c>
      <c r="B37" s="9" t="s">
        <v>216</v>
      </c>
      <c r="C37" s="9" t="s">
        <v>232</v>
      </c>
      <c r="D37" s="26" t="s">
        <v>226</v>
      </c>
      <c r="E37" s="27">
        <v>132000</v>
      </c>
      <c r="F37" s="9" t="s">
        <v>51</v>
      </c>
      <c r="G37" s="27">
        <v>188550</v>
      </c>
      <c r="H37" s="9" t="s">
        <v>1058</v>
      </c>
      <c r="I37" s="27">
        <v>0</v>
      </c>
      <c r="J37" s="9" t="s">
        <v>51</v>
      </c>
      <c r="K37" s="27">
        <v>0</v>
      </c>
      <c r="L37" s="9" t="s">
        <v>51</v>
      </c>
      <c r="M37" s="27">
        <v>0</v>
      </c>
      <c r="N37" s="9" t="s">
        <v>51</v>
      </c>
      <c r="O37" s="27">
        <f t="shared" si="1"/>
        <v>132000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9" t="s">
        <v>1064</v>
      </c>
      <c r="X37" s="9" t="s">
        <v>51</v>
      </c>
      <c r="Y37" s="2" t="s">
        <v>51</v>
      </c>
      <c r="Z37" s="2" t="s">
        <v>51</v>
      </c>
      <c r="AA37" s="28"/>
      <c r="AB37" s="2" t="s">
        <v>51</v>
      </c>
    </row>
    <row r="38" spans="1:28" ht="30" customHeight="1">
      <c r="A38" s="9" t="s">
        <v>236</v>
      </c>
      <c r="B38" s="9" t="s">
        <v>216</v>
      </c>
      <c r="C38" s="9" t="s">
        <v>235</v>
      </c>
      <c r="D38" s="26" t="s">
        <v>226</v>
      </c>
      <c r="E38" s="27">
        <v>34720</v>
      </c>
      <c r="F38" s="9" t="s">
        <v>51</v>
      </c>
      <c r="G38" s="27">
        <v>37500</v>
      </c>
      <c r="H38" s="9" t="s">
        <v>1058</v>
      </c>
      <c r="I38" s="27">
        <v>48000</v>
      </c>
      <c r="J38" s="9" t="s">
        <v>1059</v>
      </c>
      <c r="K38" s="27">
        <v>0</v>
      </c>
      <c r="L38" s="9" t="s">
        <v>51</v>
      </c>
      <c r="M38" s="27">
        <v>0</v>
      </c>
      <c r="N38" s="9" t="s">
        <v>51</v>
      </c>
      <c r="O38" s="27">
        <f t="shared" si="1"/>
        <v>34720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9" t="s">
        <v>1065</v>
      </c>
      <c r="X38" s="9" t="s">
        <v>51</v>
      </c>
      <c r="Y38" s="2" t="s">
        <v>51</v>
      </c>
      <c r="Z38" s="2" t="s">
        <v>51</v>
      </c>
      <c r="AA38" s="28"/>
      <c r="AB38" s="2" t="s">
        <v>51</v>
      </c>
    </row>
    <row r="39" spans="1:28" ht="30" customHeight="1">
      <c r="A39" s="9" t="s">
        <v>239</v>
      </c>
      <c r="B39" s="9" t="s">
        <v>216</v>
      </c>
      <c r="C39" s="9" t="s">
        <v>238</v>
      </c>
      <c r="D39" s="26" t="s">
        <v>226</v>
      </c>
      <c r="E39" s="27">
        <v>0</v>
      </c>
      <c r="F39" s="9" t="s">
        <v>51</v>
      </c>
      <c r="G39" s="27">
        <v>142500</v>
      </c>
      <c r="H39" s="9" t="s">
        <v>1058</v>
      </c>
      <c r="I39" s="27">
        <v>0</v>
      </c>
      <c r="J39" s="9" t="s">
        <v>51</v>
      </c>
      <c r="K39" s="27">
        <v>0</v>
      </c>
      <c r="L39" s="9" t="s">
        <v>51</v>
      </c>
      <c r="M39" s="27">
        <v>0</v>
      </c>
      <c r="N39" s="9" t="s">
        <v>51</v>
      </c>
      <c r="O39" s="27">
        <f t="shared" si="1"/>
        <v>142500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9" t="s">
        <v>1066</v>
      </c>
      <c r="X39" s="9" t="s">
        <v>51</v>
      </c>
      <c r="Y39" s="2" t="s">
        <v>51</v>
      </c>
      <c r="Z39" s="2" t="s">
        <v>51</v>
      </c>
      <c r="AA39" s="28"/>
      <c r="AB39" s="2" t="s">
        <v>51</v>
      </c>
    </row>
    <row r="40" spans="1:28" ht="30" customHeight="1">
      <c r="A40" s="9" t="s">
        <v>243</v>
      </c>
      <c r="B40" s="9" t="s">
        <v>216</v>
      </c>
      <c r="C40" s="9" t="s">
        <v>241</v>
      </c>
      <c r="D40" s="26" t="s">
        <v>242</v>
      </c>
      <c r="E40" s="27">
        <v>6260</v>
      </c>
      <c r="F40" s="9" t="s">
        <v>51</v>
      </c>
      <c r="G40" s="27">
        <v>0</v>
      </c>
      <c r="H40" s="9" t="s">
        <v>51</v>
      </c>
      <c r="I40" s="27">
        <v>0</v>
      </c>
      <c r="J40" s="9" t="s">
        <v>51</v>
      </c>
      <c r="K40" s="27">
        <v>0</v>
      </c>
      <c r="L40" s="9" t="s">
        <v>51</v>
      </c>
      <c r="M40" s="27">
        <v>0</v>
      </c>
      <c r="N40" s="9" t="s">
        <v>51</v>
      </c>
      <c r="O40" s="27">
        <f t="shared" si="1"/>
        <v>6260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9" t="s">
        <v>1067</v>
      </c>
      <c r="X40" s="9" t="s">
        <v>51</v>
      </c>
      <c r="Y40" s="2" t="s">
        <v>51</v>
      </c>
      <c r="Z40" s="2" t="s">
        <v>51</v>
      </c>
      <c r="AA40" s="28"/>
      <c r="AB40" s="2" t="s">
        <v>51</v>
      </c>
    </row>
    <row r="41" spans="1:28" ht="30" customHeight="1">
      <c r="A41" s="9" t="s">
        <v>246</v>
      </c>
      <c r="B41" s="9" t="s">
        <v>216</v>
      </c>
      <c r="C41" s="9" t="s">
        <v>245</v>
      </c>
      <c r="D41" s="26" t="s">
        <v>226</v>
      </c>
      <c r="E41" s="27">
        <v>22440</v>
      </c>
      <c r="F41" s="9" t="s">
        <v>51</v>
      </c>
      <c r="G41" s="27">
        <v>0</v>
      </c>
      <c r="H41" s="9" t="s">
        <v>51</v>
      </c>
      <c r="I41" s="27">
        <v>0</v>
      </c>
      <c r="J41" s="9" t="s">
        <v>51</v>
      </c>
      <c r="K41" s="27">
        <v>0</v>
      </c>
      <c r="L41" s="9" t="s">
        <v>51</v>
      </c>
      <c r="M41" s="27">
        <v>0</v>
      </c>
      <c r="N41" s="9" t="s">
        <v>51</v>
      </c>
      <c r="O41" s="27">
        <f t="shared" si="1"/>
        <v>22440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9" t="s">
        <v>1068</v>
      </c>
      <c r="X41" s="9" t="s">
        <v>51</v>
      </c>
      <c r="Y41" s="2" t="s">
        <v>51</v>
      </c>
      <c r="Z41" s="2" t="s">
        <v>51</v>
      </c>
      <c r="AA41" s="28"/>
      <c r="AB41" s="2" t="s">
        <v>51</v>
      </c>
    </row>
    <row r="42" spans="1:28" ht="30" customHeight="1">
      <c r="A42" s="9" t="s">
        <v>249</v>
      </c>
      <c r="B42" s="9" t="s">
        <v>216</v>
      </c>
      <c r="C42" s="9" t="s">
        <v>248</v>
      </c>
      <c r="D42" s="26" t="s">
        <v>226</v>
      </c>
      <c r="E42" s="27">
        <v>8830</v>
      </c>
      <c r="F42" s="9" t="s">
        <v>51</v>
      </c>
      <c r="G42" s="27">
        <v>0</v>
      </c>
      <c r="H42" s="9" t="s">
        <v>51</v>
      </c>
      <c r="I42" s="27">
        <v>0</v>
      </c>
      <c r="J42" s="9" t="s">
        <v>51</v>
      </c>
      <c r="K42" s="27">
        <v>0</v>
      </c>
      <c r="L42" s="9" t="s">
        <v>51</v>
      </c>
      <c r="M42" s="27">
        <v>0</v>
      </c>
      <c r="N42" s="9" t="s">
        <v>51</v>
      </c>
      <c r="O42" s="27">
        <f t="shared" si="1"/>
        <v>8830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9" t="s">
        <v>1069</v>
      </c>
      <c r="X42" s="9" t="s">
        <v>51</v>
      </c>
      <c r="Y42" s="2" t="s">
        <v>51</v>
      </c>
      <c r="Z42" s="2" t="s">
        <v>51</v>
      </c>
      <c r="AA42" s="28"/>
      <c r="AB42" s="2" t="s">
        <v>51</v>
      </c>
    </row>
    <row r="43" spans="1:28" ht="30" customHeight="1">
      <c r="A43" s="9" t="s">
        <v>252</v>
      </c>
      <c r="B43" s="9" t="s">
        <v>216</v>
      </c>
      <c r="C43" s="9" t="s">
        <v>251</v>
      </c>
      <c r="D43" s="26" t="s">
        <v>56</v>
      </c>
      <c r="E43" s="27">
        <v>7140</v>
      </c>
      <c r="F43" s="9" t="s">
        <v>51</v>
      </c>
      <c r="G43" s="27">
        <v>0</v>
      </c>
      <c r="H43" s="9" t="s">
        <v>51</v>
      </c>
      <c r="I43" s="27">
        <v>0</v>
      </c>
      <c r="J43" s="9" t="s">
        <v>51</v>
      </c>
      <c r="K43" s="27">
        <v>0</v>
      </c>
      <c r="L43" s="9" t="s">
        <v>51</v>
      </c>
      <c r="M43" s="27">
        <v>0</v>
      </c>
      <c r="N43" s="9" t="s">
        <v>51</v>
      </c>
      <c r="O43" s="27">
        <f t="shared" si="1"/>
        <v>7140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9" t="s">
        <v>1070</v>
      </c>
      <c r="X43" s="9" t="s">
        <v>51</v>
      </c>
      <c r="Y43" s="2" t="s">
        <v>51</v>
      </c>
      <c r="Z43" s="2" t="s">
        <v>51</v>
      </c>
      <c r="AA43" s="28"/>
      <c r="AB43" s="2" t="s">
        <v>51</v>
      </c>
    </row>
    <row r="44" spans="1:28" ht="30" customHeight="1">
      <c r="A44" s="9" t="s">
        <v>256</v>
      </c>
      <c r="B44" s="9" t="s">
        <v>216</v>
      </c>
      <c r="C44" s="9" t="s">
        <v>254</v>
      </c>
      <c r="D44" s="26" t="s">
        <v>255</v>
      </c>
      <c r="E44" s="27">
        <v>57057</v>
      </c>
      <c r="F44" s="9" t="s">
        <v>51</v>
      </c>
      <c r="G44" s="27">
        <v>0</v>
      </c>
      <c r="H44" s="9" t="s">
        <v>51</v>
      </c>
      <c r="I44" s="27">
        <v>0</v>
      </c>
      <c r="J44" s="9" t="s">
        <v>51</v>
      </c>
      <c r="K44" s="27">
        <v>0</v>
      </c>
      <c r="L44" s="9" t="s">
        <v>51</v>
      </c>
      <c r="M44" s="27">
        <v>0</v>
      </c>
      <c r="N44" s="9" t="s">
        <v>51</v>
      </c>
      <c r="O44" s="27">
        <f t="shared" si="1"/>
        <v>57057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9" t="s">
        <v>1071</v>
      </c>
      <c r="X44" s="9" t="s">
        <v>51</v>
      </c>
      <c r="Y44" s="2" t="s">
        <v>51</v>
      </c>
      <c r="Z44" s="2" t="s">
        <v>51</v>
      </c>
      <c r="AA44" s="28"/>
      <c r="AB44" s="2" t="s">
        <v>51</v>
      </c>
    </row>
    <row r="45" spans="1:28" ht="30" customHeight="1">
      <c r="A45" s="9" t="s">
        <v>259</v>
      </c>
      <c r="B45" s="9" t="s">
        <v>216</v>
      </c>
      <c r="C45" s="9" t="s">
        <v>258</v>
      </c>
      <c r="D45" s="26" t="s">
        <v>255</v>
      </c>
      <c r="E45" s="27">
        <v>1520</v>
      </c>
      <c r="F45" s="9" t="s">
        <v>51</v>
      </c>
      <c r="G45" s="27">
        <v>1650</v>
      </c>
      <c r="H45" s="9" t="s">
        <v>1058</v>
      </c>
      <c r="I45" s="27">
        <v>2100</v>
      </c>
      <c r="J45" s="9" t="s">
        <v>1059</v>
      </c>
      <c r="K45" s="27">
        <v>0</v>
      </c>
      <c r="L45" s="9" t="s">
        <v>51</v>
      </c>
      <c r="M45" s="27">
        <v>0</v>
      </c>
      <c r="N45" s="9" t="s">
        <v>51</v>
      </c>
      <c r="O45" s="27">
        <f t="shared" si="1"/>
        <v>1520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9" t="s">
        <v>1072</v>
      </c>
      <c r="X45" s="9" t="s">
        <v>51</v>
      </c>
      <c r="Y45" s="2" t="s">
        <v>51</v>
      </c>
      <c r="Z45" s="2" t="s">
        <v>51</v>
      </c>
      <c r="AA45" s="28"/>
      <c r="AB45" s="2" t="s">
        <v>51</v>
      </c>
    </row>
    <row r="46" spans="1:28" ht="30" customHeight="1">
      <c r="A46" s="9" t="s">
        <v>262</v>
      </c>
      <c r="B46" s="9" t="s">
        <v>216</v>
      </c>
      <c r="C46" s="9" t="s">
        <v>261</v>
      </c>
      <c r="D46" s="26" t="s">
        <v>226</v>
      </c>
      <c r="E46" s="27">
        <v>11049</v>
      </c>
      <c r="F46" s="9" t="s">
        <v>51</v>
      </c>
      <c r="G46" s="27">
        <v>0</v>
      </c>
      <c r="H46" s="9" t="s">
        <v>51</v>
      </c>
      <c r="I46" s="27">
        <v>0</v>
      </c>
      <c r="J46" s="9" t="s">
        <v>51</v>
      </c>
      <c r="K46" s="27">
        <v>0</v>
      </c>
      <c r="L46" s="9" t="s">
        <v>51</v>
      </c>
      <c r="M46" s="27">
        <v>0</v>
      </c>
      <c r="N46" s="9" t="s">
        <v>51</v>
      </c>
      <c r="O46" s="27">
        <f t="shared" si="1"/>
        <v>11049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9" t="s">
        <v>1073</v>
      </c>
      <c r="X46" s="9" t="s">
        <v>51</v>
      </c>
      <c r="Y46" s="2" t="s">
        <v>51</v>
      </c>
      <c r="Z46" s="2" t="s">
        <v>51</v>
      </c>
      <c r="AA46" s="28"/>
      <c r="AB46" s="2" t="s">
        <v>51</v>
      </c>
    </row>
    <row r="47" spans="1:28" ht="30" customHeight="1">
      <c r="A47" s="9" t="s">
        <v>265</v>
      </c>
      <c r="B47" s="9" t="s">
        <v>216</v>
      </c>
      <c r="C47" s="9" t="s">
        <v>264</v>
      </c>
      <c r="D47" s="26" t="s">
        <v>111</v>
      </c>
      <c r="E47" s="27">
        <v>1270</v>
      </c>
      <c r="F47" s="9" t="s">
        <v>51</v>
      </c>
      <c r="G47" s="27">
        <v>0</v>
      </c>
      <c r="H47" s="9" t="s">
        <v>51</v>
      </c>
      <c r="I47" s="27">
        <v>0</v>
      </c>
      <c r="J47" s="9" t="s">
        <v>51</v>
      </c>
      <c r="K47" s="27">
        <v>0</v>
      </c>
      <c r="L47" s="9" t="s">
        <v>51</v>
      </c>
      <c r="M47" s="27">
        <v>0</v>
      </c>
      <c r="N47" s="9" t="s">
        <v>51</v>
      </c>
      <c r="O47" s="27">
        <f t="shared" si="1"/>
        <v>1270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9" t="s">
        <v>1074</v>
      </c>
      <c r="X47" s="9" t="s">
        <v>51</v>
      </c>
      <c r="Y47" s="2" t="s">
        <v>51</v>
      </c>
      <c r="Z47" s="2" t="s">
        <v>51</v>
      </c>
      <c r="AA47" s="28"/>
      <c r="AB47" s="2" t="s">
        <v>51</v>
      </c>
    </row>
    <row r="48" spans="1:28" ht="30" customHeight="1">
      <c r="A48" s="9" t="s">
        <v>602</v>
      </c>
      <c r="B48" s="9" t="s">
        <v>600</v>
      </c>
      <c r="C48" s="9" t="s">
        <v>601</v>
      </c>
      <c r="D48" s="26" t="s">
        <v>299</v>
      </c>
      <c r="E48" s="27">
        <v>0</v>
      </c>
      <c r="F48" s="9" t="s">
        <v>51</v>
      </c>
      <c r="G48" s="27">
        <v>0</v>
      </c>
      <c r="H48" s="9" t="s">
        <v>51</v>
      </c>
      <c r="I48" s="27">
        <v>0</v>
      </c>
      <c r="J48" s="9" t="s">
        <v>51</v>
      </c>
      <c r="K48" s="27">
        <v>140</v>
      </c>
      <c r="L48" s="9" t="s">
        <v>1075</v>
      </c>
      <c r="M48" s="27">
        <v>0</v>
      </c>
      <c r="N48" s="9" t="s">
        <v>51</v>
      </c>
      <c r="O48" s="27">
        <f t="shared" si="1"/>
        <v>140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9" t="s">
        <v>1076</v>
      </c>
      <c r="X48" s="9" t="s">
        <v>51</v>
      </c>
      <c r="Y48" s="2" t="s">
        <v>51</v>
      </c>
      <c r="Z48" s="2" t="s">
        <v>51</v>
      </c>
      <c r="AA48" s="28"/>
      <c r="AB48" s="2" t="s">
        <v>51</v>
      </c>
    </row>
    <row r="49" spans="1:28" ht="30" customHeight="1">
      <c r="A49" s="9" t="s">
        <v>300</v>
      </c>
      <c r="B49" s="9" t="s">
        <v>297</v>
      </c>
      <c r="C49" s="9" t="s">
        <v>298</v>
      </c>
      <c r="D49" s="26" t="s">
        <v>299</v>
      </c>
      <c r="E49" s="27">
        <v>1093</v>
      </c>
      <c r="F49" s="9" t="s">
        <v>51</v>
      </c>
      <c r="G49" s="27">
        <v>664</v>
      </c>
      <c r="H49" s="9" t="s">
        <v>1077</v>
      </c>
      <c r="I49" s="27">
        <v>1306.25</v>
      </c>
      <c r="J49" s="9" t="s">
        <v>1078</v>
      </c>
      <c r="K49" s="27">
        <v>0</v>
      </c>
      <c r="L49" s="9" t="s">
        <v>51</v>
      </c>
      <c r="M49" s="27">
        <v>0</v>
      </c>
      <c r="N49" s="9" t="s">
        <v>51</v>
      </c>
      <c r="O49" s="27">
        <f t="shared" si="1"/>
        <v>664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9" t="s">
        <v>1079</v>
      </c>
      <c r="X49" s="9" t="s">
        <v>51</v>
      </c>
      <c r="Y49" s="2" t="s">
        <v>51</v>
      </c>
      <c r="Z49" s="2" t="s">
        <v>51</v>
      </c>
      <c r="AA49" s="28"/>
      <c r="AB49" s="2" t="s">
        <v>51</v>
      </c>
    </row>
    <row r="50" spans="1:28" ht="30" customHeight="1">
      <c r="A50" s="9" t="s">
        <v>540</v>
      </c>
      <c r="B50" s="9" t="s">
        <v>538</v>
      </c>
      <c r="C50" s="9" t="s">
        <v>539</v>
      </c>
      <c r="D50" s="26" t="s">
        <v>299</v>
      </c>
      <c r="E50" s="27">
        <v>2100</v>
      </c>
      <c r="F50" s="9" t="s">
        <v>51</v>
      </c>
      <c r="G50" s="27">
        <v>0</v>
      </c>
      <c r="H50" s="9" t="s">
        <v>51</v>
      </c>
      <c r="I50" s="27">
        <v>0</v>
      </c>
      <c r="J50" s="9" t="s">
        <v>51</v>
      </c>
      <c r="K50" s="27">
        <v>0</v>
      </c>
      <c r="L50" s="9" t="s">
        <v>51</v>
      </c>
      <c r="M50" s="27">
        <v>0</v>
      </c>
      <c r="N50" s="9" t="s">
        <v>51</v>
      </c>
      <c r="O50" s="27">
        <f t="shared" si="1"/>
        <v>2100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9" t="s">
        <v>1080</v>
      </c>
      <c r="X50" s="9" t="s">
        <v>51</v>
      </c>
      <c r="Y50" s="2" t="s">
        <v>51</v>
      </c>
      <c r="Z50" s="2" t="s">
        <v>51</v>
      </c>
      <c r="AA50" s="28"/>
      <c r="AB50" s="2" t="s">
        <v>51</v>
      </c>
    </row>
    <row r="51" spans="1:28" s="66" customFormat="1" ht="30" customHeight="1">
      <c r="A51" s="58" t="s">
        <v>555</v>
      </c>
      <c r="B51" s="58" t="s">
        <v>552</v>
      </c>
      <c r="C51" s="58" t="s">
        <v>553</v>
      </c>
      <c r="D51" s="62" t="s">
        <v>554</v>
      </c>
      <c r="E51" s="63">
        <v>9433</v>
      </c>
      <c r="F51" s="58" t="s">
        <v>51</v>
      </c>
      <c r="G51" s="63">
        <v>11665.5</v>
      </c>
      <c r="H51" s="58" t="s">
        <v>1081</v>
      </c>
      <c r="I51" s="63">
        <v>0</v>
      </c>
      <c r="J51" s="58" t="s">
        <v>51</v>
      </c>
      <c r="K51" s="63">
        <v>0</v>
      </c>
      <c r="L51" s="58" t="s">
        <v>51</v>
      </c>
      <c r="M51" s="63">
        <v>9415</v>
      </c>
      <c r="N51" s="58" t="s">
        <v>51</v>
      </c>
      <c r="O51" s="63">
        <f t="shared" si="1"/>
        <v>9415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58" t="s">
        <v>1082</v>
      </c>
      <c r="X51" s="58" t="s">
        <v>51</v>
      </c>
      <c r="Y51" s="64" t="s">
        <v>51</v>
      </c>
      <c r="Z51" s="64" t="s">
        <v>51</v>
      </c>
      <c r="AA51" s="65"/>
      <c r="AB51" s="64" t="s">
        <v>51</v>
      </c>
    </row>
    <row r="52" spans="1:28" ht="30" customHeight="1">
      <c r="A52" s="9" t="s">
        <v>1083</v>
      </c>
      <c r="B52" s="9" t="s">
        <v>1084</v>
      </c>
      <c r="C52" s="9" t="s">
        <v>51</v>
      </c>
      <c r="D52" s="26" t="s">
        <v>150</v>
      </c>
      <c r="E52" s="27">
        <v>0</v>
      </c>
      <c r="F52" s="9" t="s">
        <v>51</v>
      </c>
      <c r="G52" s="27">
        <v>0</v>
      </c>
      <c r="H52" s="9" t="s">
        <v>51</v>
      </c>
      <c r="I52" s="27">
        <v>0</v>
      </c>
      <c r="J52" s="9" t="s">
        <v>51</v>
      </c>
      <c r="K52" s="27">
        <v>0</v>
      </c>
      <c r="L52" s="9" t="s">
        <v>51</v>
      </c>
      <c r="M52" s="27">
        <v>0</v>
      </c>
      <c r="N52" s="9" t="s">
        <v>51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4734</v>
      </c>
      <c r="U52" s="27">
        <v>0</v>
      </c>
      <c r="V52" s="27">
        <f>SMALL(Q52:U52,COUNTIF(Q52:U52,0)+1)</f>
        <v>4734</v>
      </c>
      <c r="W52" s="9" t="s">
        <v>1085</v>
      </c>
      <c r="X52" s="9" t="s">
        <v>51</v>
      </c>
      <c r="Y52" s="2" t="s">
        <v>768</v>
      </c>
      <c r="Z52" s="2" t="s">
        <v>51</v>
      </c>
      <c r="AA52" s="28"/>
      <c r="AB52" s="2" t="s">
        <v>51</v>
      </c>
    </row>
    <row r="53" spans="1:28" ht="30" customHeight="1">
      <c r="A53" s="9" t="s">
        <v>286</v>
      </c>
      <c r="B53" s="9" t="s">
        <v>284</v>
      </c>
      <c r="C53" s="9" t="s">
        <v>285</v>
      </c>
      <c r="D53" s="26" t="s">
        <v>137</v>
      </c>
      <c r="E53" s="27">
        <v>0</v>
      </c>
      <c r="F53" s="9" t="s">
        <v>51</v>
      </c>
      <c r="G53" s="27">
        <v>0</v>
      </c>
      <c r="H53" s="9" t="s">
        <v>51</v>
      </c>
      <c r="I53" s="27">
        <v>0</v>
      </c>
      <c r="J53" s="9" t="s">
        <v>51</v>
      </c>
      <c r="K53" s="27">
        <v>0</v>
      </c>
      <c r="L53" s="9" t="s">
        <v>51</v>
      </c>
      <c r="M53" s="27">
        <v>0</v>
      </c>
      <c r="N53" s="9" t="s">
        <v>51</v>
      </c>
      <c r="O53" s="27">
        <v>0</v>
      </c>
      <c r="P53" s="27">
        <v>141096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9" t="s">
        <v>1086</v>
      </c>
      <c r="X53" s="9" t="s">
        <v>51</v>
      </c>
      <c r="Y53" s="2" t="s">
        <v>1087</v>
      </c>
      <c r="Z53" s="2" t="s">
        <v>51</v>
      </c>
      <c r="AA53" s="28"/>
      <c r="AB53" s="2" t="s">
        <v>51</v>
      </c>
    </row>
    <row r="54" spans="1:28" ht="30" customHeight="1">
      <c r="A54" s="9" t="s">
        <v>713</v>
      </c>
      <c r="B54" s="9" t="s">
        <v>712</v>
      </c>
      <c r="C54" s="9" t="s">
        <v>285</v>
      </c>
      <c r="D54" s="26" t="s">
        <v>137</v>
      </c>
      <c r="E54" s="27">
        <v>0</v>
      </c>
      <c r="F54" s="9" t="s">
        <v>51</v>
      </c>
      <c r="G54" s="27">
        <v>0</v>
      </c>
      <c r="H54" s="9" t="s">
        <v>51</v>
      </c>
      <c r="I54" s="27">
        <v>0</v>
      </c>
      <c r="J54" s="9" t="s">
        <v>51</v>
      </c>
      <c r="K54" s="27">
        <v>0</v>
      </c>
      <c r="L54" s="9" t="s">
        <v>51</v>
      </c>
      <c r="M54" s="27">
        <v>0</v>
      </c>
      <c r="N54" s="9" t="s">
        <v>51</v>
      </c>
      <c r="O54" s="27">
        <v>0</v>
      </c>
      <c r="P54" s="27">
        <v>179203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9" t="s">
        <v>1088</v>
      </c>
      <c r="X54" s="9" t="s">
        <v>51</v>
      </c>
      <c r="Y54" s="2" t="s">
        <v>1087</v>
      </c>
      <c r="Z54" s="2" t="s">
        <v>51</v>
      </c>
      <c r="AA54" s="28"/>
      <c r="AB54" s="2" t="s">
        <v>51</v>
      </c>
    </row>
    <row r="55" spans="1:28" ht="30" customHeight="1">
      <c r="A55" s="9" t="s">
        <v>303</v>
      </c>
      <c r="B55" s="9" t="s">
        <v>302</v>
      </c>
      <c r="C55" s="9" t="s">
        <v>285</v>
      </c>
      <c r="D55" s="26" t="s">
        <v>137</v>
      </c>
      <c r="E55" s="27">
        <v>0</v>
      </c>
      <c r="F55" s="9" t="s">
        <v>51</v>
      </c>
      <c r="G55" s="27">
        <v>0</v>
      </c>
      <c r="H55" s="9" t="s">
        <v>51</v>
      </c>
      <c r="I55" s="27">
        <v>0</v>
      </c>
      <c r="J55" s="9" t="s">
        <v>51</v>
      </c>
      <c r="K55" s="27">
        <v>0</v>
      </c>
      <c r="L55" s="9" t="s">
        <v>51</v>
      </c>
      <c r="M55" s="27">
        <v>0</v>
      </c>
      <c r="N55" s="9" t="s">
        <v>51</v>
      </c>
      <c r="O55" s="27">
        <v>0</v>
      </c>
      <c r="P55" s="27">
        <v>226280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9" t="s">
        <v>1089</v>
      </c>
      <c r="X55" s="9" t="s">
        <v>51</v>
      </c>
      <c r="Y55" s="2" t="s">
        <v>1087</v>
      </c>
      <c r="Z55" s="2" t="s">
        <v>51</v>
      </c>
      <c r="AA55" s="28"/>
      <c r="AB55" s="2" t="s">
        <v>51</v>
      </c>
    </row>
    <row r="56" spans="1:28" ht="30" customHeight="1">
      <c r="A56" s="9" t="s">
        <v>527</v>
      </c>
      <c r="B56" s="9" t="s">
        <v>526</v>
      </c>
      <c r="C56" s="9" t="s">
        <v>285</v>
      </c>
      <c r="D56" s="26" t="s">
        <v>137</v>
      </c>
      <c r="E56" s="27">
        <v>0</v>
      </c>
      <c r="F56" s="9" t="s">
        <v>51</v>
      </c>
      <c r="G56" s="27">
        <v>0</v>
      </c>
      <c r="H56" s="9" t="s">
        <v>51</v>
      </c>
      <c r="I56" s="27">
        <v>0</v>
      </c>
      <c r="J56" s="9" t="s">
        <v>51</v>
      </c>
      <c r="K56" s="27">
        <v>0</v>
      </c>
      <c r="L56" s="9" t="s">
        <v>51</v>
      </c>
      <c r="M56" s="27">
        <v>0</v>
      </c>
      <c r="N56" s="9" t="s">
        <v>51</v>
      </c>
      <c r="O56" s="27">
        <v>0</v>
      </c>
      <c r="P56" s="27">
        <v>215145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9" t="s">
        <v>1090</v>
      </c>
      <c r="X56" s="9" t="s">
        <v>51</v>
      </c>
      <c r="Y56" s="2" t="s">
        <v>1087</v>
      </c>
      <c r="Z56" s="2" t="s">
        <v>51</v>
      </c>
      <c r="AA56" s="28"/>
      <c r="AB56" s="2" t="s">
        <v>51</v>
      </c>
    </row>
    <row r="57" spans="1:28" ht="30" customHeight="1">
      <c r="A57" s="9" t="s">
        <v>309</v>
      </c>
      <c r="B57" s="9" t="s">
        <v>308</v>
      </c>
      <c r="C57" s="9" t="s">
        <v>285</v>
      </c>
      <c r="D57" s="26" t="s">
        <v>137</v>
      </c>
      <c r="E57" s="27">
        <v>0</v>
      </c>
      <c r="F57" s="9" t="s">
        <v>51</v>
      </c>
      <c r="G57" s="27">
        <v>0</v>
      </c>
      <c r="H57" s="9" t="s">
        <v>51</v>
      </c>
      <c r="I57" s="27">
        <v>0</v>
      </c>
      <c r="J57" s="9" t="s">
        <v>51</v>
      </c>
      <c r="K57" s="27">
        <v>0</v>
      </c>
      <c r="L57" s="9" t="s">
        <v>51</v>
      </c>
      <c r="M57" s="27">
        <v>0</v>
      </c>
      <c r="N57" s="9" t="s">
        <v>51</v>
      </c>
      <c r="O57" s="27">
        <v>0</v>
      </c>
      <c r="P57" s="27">
        <v>224657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9" t="s">
        <v>1091</v>
      </c>
      <c r="X57" s="9" t="s">
        <v>51</v>
      </c>
      <c r="Y57" s="2" t="s">
        <v>1087</v>
      </c>
      <c r="Z57" s="2" t="s">
        <v>51</v>
      </c>
      <c r="AA57" s="28"/>
      <c r="AB57" s="2" t="s">
        <v>51</v>
      </c>
    </row>
    <row r="58" spans="1:28" ht="30" customHeight="1">
      <c r="A58" s="9" t="s">
        <v>546</v>
      </c>
      <c r="B58" s="9" t="s">
        <v>545</v>
      </c>
      <c r="C58" s="9" t="s">
        <v>285</v>
      </c>
      <c r="D58" s="26" t="s">
        <v>137</v>
      </c>
      <c r="E58" s="27">
        <v>0</v>
      </c>
      <c r="F58" s="9" t="s">
        <v>51</v>
      </c>
      <c r="G58" s="27">
        <v>0</v>
      </c>
      <c r="H58" s="9" t="s">
        <v>51</v>
      </c>
      <c r="I58" s="27">
        <v>0</v>
      </c>
      <c r="J58" s="9" t="s">
        <v>51</v>
      </c>
      <c r="K58" s="27">
        <v>0</v>
      </c>
      <c r="L58" s="9" t="s">
        <v>51</v>
      </c>
      <c r="M58" s="27">
        <v>0</v>
      </c>
      <c r="N58" s="9" t="s">
        <v>51</v>
      </c>
      <c r="O58" s="27">
        <v>0</v>
      </c>
      <c r="P58" s="27">
        <v>205044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9" t="s">
        <v>1092</v>
      </c>
      <c r="X58" s="9" t="s">
        <v>51</v>
      </c>
      <c r="Y58" s="2" t="s">
        <v>1087</v>
      </c>
      <c r="Z58" s="2" t="s">
        <v>51</v>
      </c>
      <c r="AA58" s="28"/>
      <c r="AB58" s="2" t="s">
        <v>51</v>
      </c>
    </row>
    <row r="59" spans="1:28" ht="30" customHeight="1">
      <c r="A59" s="9" t="s">
        <v>493</v>
      </c>
      <c r="B59" s="9" t="s">
        <v>492</v>
      </c>
      <c r="C59" s="9" t="s">
        <v>285</v>
      </c>
      <c r="D59" s="26" t="s">
        <v>137</v>
      </c>
      <c r="E59" s="27">
        <v>0</v>
      </c>
      <c r="F59" s="9" t="s">
        <v>51</v>
      </c>
      <c r="G59" s="27">
        <v>0</v>
      </c>
      <c r="H59" s="9" t="s">
        <v>51</v>
      </c>
      <c r="I59" s="27">
        <v>0</v>
      </c>
      <c r="J59" s="9" t="s">
        <v>51</v>
      </c>
      <c r="K59" s="27">
        <v>0</v>
      </c>
      <c r="L59" s="9" t="s">
        <v>51</v>
      </c>
      <c r="M59" s="27">
        <v>0</v>
      </c>
      <c r="N59" s="9" t="s">
        <v>51</v>
      </c>
      <c r="O59" s="27">
        <v>0</v>
      </c>
      <c r="P59" s="27">
        <v>228423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9" t="s">
        <v>1093</v>
      </c>
      <c r="X59" s="9" t="s">
        <v>51</v>
      </c>
      <c r="Y59" s="2" t="s">
        <v>1087</v>
      </c>
      <c r="Z59" s="2" t="s">
        <v>51</v>
      </c>
      <c r="AA59" s="28"/>
      <c r="AB59" s="2" t="s">
        <v>51</v>
      </c>
    </row>
    <row r="60" spans="1:28" ht="30" customHeight="1">
      <c r="A60" s="9" t="s">
        <v>535</v>
      </c>
      <c r="B60" s="9" t="s">
        <v>534</v>
      </c>
      <c r="C60" s="9" t="s">
        <v>285</v>
      </c>
      <c r="D60" s="26" t="s">
        <v>137</v>
      </c>
      <c r="E60" s="27">
        <v>0</v>
      </c>
      <c r="F60" s="9" t="s">
        <v>51</v>
      </c>
      <c r="G60" s="27">
        <v>0</v>
      </c>
      <c r="H60" s="9" t="s">
        <v>51</v>
      </c>
      <c r="I60" s="27">
        <v>0</v>
      </c>
      <c r="J60" s="9" t="s">
        <v>51</v>
      </c>
      <c r="K60" s="27">
        <v>0</v>
      </c>
      <c r="L60" s="9" t="s">
        <v>51</v>
      </c>
      <c r="M60" s="27">
        <v>0</v>
      </c>
      <c r="N60" s="9" t="s">
        <v>51</v>
      </c>
      <c r="O60" s="27">
        <v>0</v>
      </c>
      <c r="P60" s="27">
        <v>206253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9" t="s">
        <v>1094</v>
      </c>
      <c r="X60" s="9" t="s">
        <v>51</v>
      </c>
      <c r="Y60" s="2" t="s">
        <v>1087</v>
      </c>
      <c r="Z60" s="2" t="s">
        <v>51</v>
      </c>
      <c r="AA60" s="28"/>
      <c r="AB60" s="2" t="s">
        <v>51</v>
      </c>
    </row>
    <row r="61" spans="1:28" ht="30" customHeight="1">
      <c r="A61" s="9" t="s">
        <v>319</v>
      </c>
      <c r="B61" s="9" t="s">
        <v>318</v>
      </c>
      <c r="C61" s="9" t="s">
        <v>285</v>
      </c>
      <c r="D61" s="26" t="s">
        <v>137</v>
      </c>
      <c r="E61" s="27">
        <v>0</v>
      </c>
      <c r="F61" s="9" t="s">
        <v>51</v>
      </c>
      <c r="G61" s="27">
        <v>0</v>
      </c>
      <c r="H61" s="9" t="s">
        <v>51</v>
      </c>
      <c r="I61" s="27">
        <v>0</v>
      </c>
      <c r="J61" s="9" t="s">
        <v>51</v>
      </c>
      <c r="K61" s="27">
        <v>0</v>
      </c>
      <c r="L61" s="9" t="s">
        <v>51</v>
      </c>
      <c r="M61" s="27">
        <v>0</v>
      </c>
      <c r="N61" s="9" t="s">
        <v>51</v>
      </c>
      <c r="O61" s="27">
        <v>0</v>
      </c>
      <c r="P61" s="27">
        <v>200000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9" t="s">
        <v>1095</v>
      </c>
      <c r="X61" s="9" t="s">
        <v>51</v>
      </c>
      <c r="Y61" s="2" t="s">
        <v>1087</v>
      </c>
      <c r="Z61" s="2" t="s">
        <v>51</v>
      </c>
      <c r="AA61" s="28"/>
      <c r="AB61" s="2" t="s">
        <v>51</v>
      </c>
    </row>
    <row r="62" spans="1:28" ht="30" customHeight="1">
      <c r="A62" s="9" t="s">
        <v>570</v>
      </c>
      <c r="B62" s="9" t="s">
        <v>569</v>
      </c>
      <c r="C62" s="9" t="s">
        <v>285</v>
      </c>
      <c r="D62" s="26" t="s">
        <v>137</v>
      </c>
      <c r="E62" s="27">
        <v>0</v>
      </c>
      <c r="F62" s="9" t="s">
        <v>51</v>
      </c>
      <c r="G62" s="27">
        <v>0</v>
      </c>
      <c r="H62" s="9" t="s">
        <v>51</v>
      </c>
      <c r="I62" s="27">
        <v>0</v>
      </c>
      <c r="J62" s="9" t="s">
        <v>51</v>
      </c>
      <c r="K62" s="27">
        <v>0</v>
      </c>
      <c r="L62" s="9" t="s">
        <v>51</v>
      </c>
      <c r="M62" s="27">
        <v>0</v>
      </c>
      <c r="N62" s="9" t="s">
        <v>51</v>
      </c>
      <c r="O62" s="27">
        <v>0</v>
      </c>
      <c r="P62" s="27">
        <v>212637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9" t="s">
        <v>1096</v>
      </c>
      <c r="X62" s="9" t="s">
        <v>51</v>
      </c>
      <c r="Y62" s="2" t="s">
        <v>1087</v>
      </c>
      <c r="Z62" s="2" t="s">
        <v>51</v>
      </c>
      <c r="AA62" s="28"/>
      <c r="AB62" s="2" t="s">
        <v>51</v>
      </c>
    </row>
    <row r="63" spans="1:28" ht="30" customHeight="1">
      <c r="A63" s="9" t="s">
        <v>665</v>
      </c>
      <c r="B63" s="9" t="s">
        <v>664</v>
      </c>
      <c r="C63" s="9" t="s">
        <v>285</v>
      </c>
      <c r="D63" s="26" t="s">
        <v>137</v>
      </c>
      <c r="E63" s="27">
        <v>0</v>
      </c>
      <c r="F63" s="9" t="s">
        <v>51</v>
      </c>
      <c r="G63" s="27">
        <v>0</v>
      </c>
      <c r="H63" s="9" t="s">
        <v>51</v>
      </c>
      <c r="I63" s="27">
        <v>0</v>
      </c>
      <c r="J63" s="9" t="s">
        <v>51</v>
      </c>
      <c r="K63" s="27">
        <v>0</v>
      </c>
      <c r="L63" s="9" t="s">
        <v>51</v>
      </c>
      <c r="M63" s="27">
        <v>0</v>
      </c>
      <c r="N63" s="9" t="s">
        <v>51</v>
      </c>
      <c r="O63" s="27">
        <v>0</v>
      </c>
      <c r="P63" s="27">
        <v>137143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9" t="s">
        <v>1097</v>
      </c>
      <c r="X63" s="9" t="s">
        <v>51</v>
      </c>
      <c r="Y63" s="2" t="s">
        <v>1087</v>
      </c>
      <c r="Z63" s="2" t="s">
        <v>51</v>
      </c>
      <c r="AA63" s="28"/>
      <c r="AB63" s="2" t="s">
        <v>51</v>
      </c>
    </row>
    <row r="64" spans="1:28" ht="30" customHeight="1">
      <c r="A64" s="9" t="s">
        <v>709</v>
      </c>
      <c r="B64" s="9" t="s">
        <v>708</v>
      </c>
      <c r="C64" s="9" t="s">
        <v>409</v>
      </c>
      <c r="D64" s="26" t="s">
        <v>137</v>
      </c>
      <c r="E64" s="27">
        <v>0</v>
      </c>
      <c r="F64" s="9" t="s">
        <v>51</v>
      </c>
      <c r="G64" s="27">
        <v>0</v>
      </c>
      <c r="H64" s="9" t="s">
        <v>51</v>
      </c>
      <c r="I64" s="27">
        <v>0</v>
      </c>
      <c r="J64" s="9" t="s">
        <v>51</v>
      </c>
      <c r="K64" s="27">
        <v>0</v>
      </c>
      <c r="L64" s="9" t="s">
        <v>51</v>
      </c>
      <c r="M64" s="27">
        <v>0</v>
      </c>
      <c r="N64" s="9" t="s">
        <v>51</v>
      </c>
      <c r="O64" s="27">
        <v>0</v>
      </c>
      <c r="P64" s="27">
        <v>421053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9" t="s">
        <v>1098</v>
      </c>
      <c r="X64" s="9" t="s">
        <v>51</v>
      </c>
      <c r="Y64" s="2" t="s">
        <v>1087</v>
      </c>
      <c r="Z64" s="2" t="s">
        <v>51</v>
      </c>
      <c r="AA64" s="28"/>
      <c r="AB64" s="2" t="s">
        <v>51</v>
      </c>
    </row>
    <row r="65" spans="1:28" ht="30" customHeight="1">
      <c r="A65" s="9" t="s">
        <v>410</v>
      </c>
      <c r="B65" s="9" t="s">
        <v>408</v>
      </c>
      <c r="C65" s="9" t="s">
        <v>409</v>
      </c>
      <c r="D65" s="26" t="s">
        <v>137</v>
      </c>
      <c r="E65" s="27">
        <v>0</v>
      </c>
      <c r="F65" s="9" t="s">
        <v>51</v>
      </c>
      <c r="G65" s="27">
        <v>0</v>
      </c>
      <c r="H65" s="9" t="s">
        <v>51</v>
      </c>
      <c r="I65" s="27">
        <v>0</v>
      </c>
      <c r="J65" s="9" t="s">
        <v>51</v>
      </c>
      <c r="K65" s="27">
        <v>0</v>
      </c>
      <c r="L65" s="9" t="s">
        <v>51</v>
      </c>
      <c r="M65" s="27">
        <v>0</v>
      </c>
      <c r="N65" s="9" t="s">
        <v>51</v>
      </c>
      <c r="O65" s="27">
        <v>0</v>
      </c>
      <c r="P65" s="27">
        <v>324939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9" t="s">
        <v>1099</v>
      </c>
      <c r="X65" s="9" t="s">
        <v>51</v>
      </c>
      <c r="Y65" s="2" t="s">
        <v>1087</v>
      </c>
      <c r="Z65" s="2" t="s">
        <v>51</v>
      </c>
      <c r="AA65" s="28"/>
      <c r="AB65" s="2" t="s">
        <v>51</v>
      </c>
    </row>
    <row r="66" spans="1:28" ht="30" customHeight="1">
      <c r="A66" s="9" t="s">
        <v>632</v>
      </c>
      <c r="B66" s="9" t="s">
        <v>631</v>
      </c>
      <c r="C66" s="9" t="s">
        <v>409</v>
      </c>
      <c r="D66" s="26" t="s">
        <v>137</v>
      </c>
      <c r="E66" s="27">
        <v>0</v>
      </c>
      <c r="F66" s="9" t="s">
        <v>51</v>
      </c>
      <c r="G66" s="27">
        <v>0</v>
      </c>
      <c r="H66" s="9" t="s">
        <v>51</v>
      </c>
      <c r="I66" s="27">
        <v>0</v>
      </c>
      <c r="J66" s="9" t="s">
        <v>51</v>
      </c>
      <c r="K66" s="27">
        <v>0</v>
      </c>
      <c r="L66" s="9" t="s">
        <v>51</v>
      </c>
      <c r="M66" s="27">
        <v>0</v>
      </c>
      <c r="N66" s="9" t="s">
        <v>51</v>
      </c>
      <c r="O66" s="27">
        <v>0</v>
      </c>
      <c r="P66" s="27">
        <v>123074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9" t="s">
        <v>1100</v>
      </c>
      <c r="X66" s="9" t="s">
        <v>51</v>
      </c>
      <c r="Y66" s="2" t="s">
        <v>1087</v>
      </c>
      <c r="Z66" s="2" t="s">
        <v>51</v>
      </c>
      <c r="AA66" s="28"/>
      <c r="AB66" s="2" t="s">
        <v>51</v>
      </c>
    </row>
    <row r="67" spans="1:28" ht="30" customHeight="1">
      <c r="A67" s="9" t="s">
        <v>640</v>
      </c>
      <c r="B67" s="9" t="s">
        <v>638</v>
      </c>
      <c r="C67" s="9" t="s">
        <v>409</v>
      </c>
      <c r="D67" s="26" t="s">
        <v>137</v>
      </c>
      <c r="E67" s="27">
        <v>0</v>
      </c>
      <c r="F67" s="9" t="s">
        <v>51</v>
      </c>
      <c r="G67" s="27">
        <v>0</v>
      </c>
      <c r="H67" s="9" t="s">
        <v>51</v>
      </c>
      <c r="I67" s="27">
        <v>0</v>
      </c>
      <c r="J67" s="9" t="s">
        <v>51</v>
      </c>
      <c r="K67" s="27">
        <v>0</v>
      </c>
      <c r="L67" s="9" t="s">
        <v>51</v>
      </c>
      <c r="M67" s="27">
        <v>0</v>
      </c>
      <c r="N67" s="9" t="s">
        <v>51</v>
      </c>
      <c r="O67" s="27">
        <v>0</v>
      </c>
      <c r="P67" s="27">
        <v>256000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9" t="s">
        <v>1101</v>
      </c>
      <c r="X67" s="9" t="s">
        <v>639</v>
      </c>
      <c r="Y67" s="2" t="s">
        <v>1087</v>
      </c>
      <c r="Z67" s="2" t="s">
        <v>51</v>
      </c>
      <c r="AA67" s="28"/>
      <c r="AB67" s="2" t="s">
        <v>51</v>
      </c>
    </row>
    <row r="68" spans="1:28" ht="30" customHeight="1">
      <c r="A68" s="9" t="s">
        <v>187</v>
      </c>
      <c r="B68" s="9" t="s">
        <v>185</v>
      </c>
      <c r="C68" s="9" t="s">
        <v>186</v>
      </c>
      <c r="D68" s="26" t="s">
        <v>137</v>
      </c>
      <c r="E68" s="27">
        <v>0</v>
      </c>
      <c r="F68" s="9" t="s">
        <v>51</v>
      </c>
      <c r="G68" s="27">
        <v>0</v>
      </c>
      <c r="H68" s="9" t="s">
        <v>51</v>
      </c>
      <c r="I68" s="27">
        <v>0</v>
      </c>
      <c r="J68" s="9" t="s">
        <v>51</v>
      </c>
      <c r="K68" s="27">
        <v>0</v>
      </c>
      <c r="L68" s="9" t="s">
        <v>51</v>
      </c>
      <c r="M68" s="27">
        <v>0</v>
      </c>
      <c r="N68" s="9" t="s">
        <v>51</v>
      </c>
      <c r="O68" s="27">
        <v>0</v>
      </c>
      <c r="P68" s="27">
        <v>284468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9" t="s">
        <v>1102</v>
      </c>
      <c r="X68" s="9" t="s">
        <v>51</v>
      </c>
      <c r="Y68" s="2" t="s">
        <v>1087</v>
      </c>
      <c r="Z68" s="2" t="s">
        <v>51</v>
      </c>
      <c r="AA68" s="28"/>
      <c r="AB68" s="2" t="s">
        <v>51</v>
      </c>
    </row>
    <row r="69" spans="1:28" ht="30" customHeight="1">
      <c r="A69" s="9" t="s">
        <v>190</v>
      </c>
      <c r="B69" s="9" t="s">
        <v>189</v>
      </c>
      <c r="C69" s="9" t="s">
        <v>186</v>
      </c>
      <c r="D69" s="26" t="s">
        <v>137</v>
      </c>
      <c r="E69" s="27">
        <v>0</v>
      </c>
      <c r="F69" s="9" t="s">
        <v>51</v>
      </c>
      <c r="G69" s="27">
        <v>0</v>
      </c>
      <c r="H69" s="9" t="s">
        <v>51</v>
      </c>
      <c r="I69" s="27">
        <v>0</v>
      </c>
      <c r="J69" s="9" t="s">
        <v>51</v>
      </c>
      <c r="K69" s="27">
        <v>0</v>
      </c>
      <c r="L69" s="9" t="s">
        <v>51</v>
      </c>
      <c r="M69" s="27">
        <v>0</v>
      </c>
      <c r="N69" s="9" t="s">
        <v>51</v>
      </c>
      <c r="O69" s="27">
        <v>0</v>
      </c>
      <c r="P69" s="27">
        <v>215194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9" t="s">
        <v>1103</v>
      </c>
      <c r="X69" s="9" t="s">
        <v>51</v>
      </c>
      <c r="Y69" s="2" t="s">
        <v>1087</v>
      </c>
      <c r="Z69" s="2" t="s">
        <v>51</v>
      </c>
      <c r="AA69" s="28"/>
      <c r="AB69" s="2" t="s">
        <v>51</v>
      </c>
    </row>
    <row r="70" spans="1:28" ht="30" customHeight="1">
      <c r="A70" s="9" t="s">
        <v>193</v>
      </c>
      <c r="B70" s="9" t="s">
        <v>192</v>
      </c>
      <c r="C70" s="9" t="s">
        <v>186</v>
      </c>
      <c r="D70" s="26" t="s">
        <v>137</v>
      </c>
      <c r="E70" s="27">
        <v>0</v>
      </c>
      <c r="F70" s="9" t="s">
        <v>51</v>
      </c>
      <c r="G70" s="27">
        <v>0</v>
      </c>
      <c r="H70" s="9" t="s">
        <v>51</v>
      </c>
      <c r="I70" s="27">
        <v>0</v>
      </c>
      <c r="J70" s="9" t="s">
        <v>51</v>
      </c>
      <c r="K70" s="27">
        <v>0</v>
      </c>
      <c r="L70" s="9" t="s">
        <v>51</v>
      </c>
      <c r="M70" s="27">
        <v>0</v>
      </c>
      <c r="N70" s="9" t="s">
        <v>51</v>
      </c>
      <c r="O70" s="27">
        <v>0</v>
      </c>
      <c r="P70" s="27">
        <v>176241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9" t="s">
        <v>1104</v>
      </c>
      <c r="X70" s="9" t="s">
        <v>51</v>
      </c>
      <c r="Y70" s="2" t="s">
        <v>1087</v>
      </c>
      <c r="Z70" s="2" t="s">
        <v>51</v>
      </c>
      <c r="AA70" s="28"/>
      <c r="AB70" s="2" t="s">
        <v>51</v>
      </c>
    </row>
    <row r="71" spans="1:28" ht="30" customHeight="1">
      <c r="A71" s="9" t="s">
        <v>165</v>
      </c>
      <c r="B71" s="9" t="s">
        <v>163</v>
      </c>
      <c r="C71" s="9" t="s">
        <v>163</v>
      </c>
      <c r="D71" s="26" t="s">
        <v>164</v>
      </c>
      <c r="E71" s="27">
        <v>0</v>
      </c>
      <c r="F71" s="9" t="s">
        <v>51</v>
      </c>
      <c r="G71" s="27">
        <v>0</v>
      </c>
      <c r="H71" s="9" t="s">
        <v>51</v>
      </c>
      <c r="I71" s="27">
        <v>0</v>
      </c>
      <c r="J71" s="9" t="s">
        <v>51</v>
      </c>
      <c r="K71" s="27">
        <v>0</v>
      </c>
      <c r="L71" s="9" t="s">
        <v>51</v>
      </c>
      <c r="M71" s="27">
        <v>0</v>
      </c>
      <c r="N71" s="9" t="s">
        <v>51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5200000</v>
      </c>
      <c r="V71" s="27">
        <f>SMALL(Q71:U71,COUNTIF(Q71:U71,0)+1)</f>
        <v>5200000</v>
      </c>
      <c r="W71" s="9" t="s">
        <v>1105</v>
      </c>
      <c r="X71" s="9" t="s">
        <v>51</v>
      </c>
      <c r="Y71" s="2" t="s">
        <v>51</v>
      </c>
      <c r="Z71" s="2" t="s">
        <v>51</v>
      </c>
      <c r="AA71" s="28"/>
      <c r="AB71" s="2" t="s">
        <v>51</v>
      </c>
    </row>
    <row r="72" spans="1:28" ht="30" customHeight="1">
      <c r="A72" s="9" t="s">
        <v>168</v>
      </c>
      <c r="B72" s="9" t="s">
        <v>167</v>
      </c>
      <c r="C72" s="9" t="s">
        <v>51</v>
      </c>
      <c r="D72" s="26" t="s">
        <v>150</v>
      </c>
      <c r="E72" s="27">
        <v>0</v>
      </c>
      <c r="F72" s="9" t="s">
        <v>51</v>
      </c>
      <c r="G72" s="27">
        <v>0</v>
      </c>
      <c r="H72" s="9" t="s">
        <v>51</v>
      </c>
      <c r="I72" s="27">
        <v>0</v>
      </c>
      <c r="J72" s="9" t="s">
        <v>51</v>
      </c>
      <c r="K72" s="27">
        <v>0</v>
      </c>
      <c r="L72" s="9" t="s">
        <v>51</v>
      </c>
      <c r="M72" s="27">
        <v>0</v>
      </c>
      <c r="N72" s="9" t="s">
        <v>51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772880</v>
      </c>
      <c r="V72" s="27">
        <f>SMALL(Q72:U72,COUNTIF(Q72:U72,0)+1)</f>
        <v>772880</v>
      </c>
      <c r="W72" s="9" t="s">
        <v>1106</v>
      </c>
      <c r="X72" s="9" t="s">
        <v>51</v>
      </c>
      <c r="Y72" s="2" t="s">
        <v>51</v>
      </c>
      <c r="Z72" s="2" t="s">
        <v>51</v>
      </c>
      <c r="AA72" s="28"/>
      <c r="AB72" s="2" t="s">
        <v>51</v>
      </c>
    </row>
    <row r="73" spans="1:28" ht="30" customHeight="1">
      <c r="A73" s="9" t="s">
        <v>171</v>
      </c>
      <c r="B73" s="9" t="s">
        <v>170</v>
      </c>
      <c r="C73" s="9" t="s">
        <v>51</v>
      </c>
      <c r="D73" s="26" t="s">
        <v>164</v>
      </c>
      <c r="E73" s="27">
        <v>0</v>
      </c>
      <c r="F73" s="9" t="s">
        <v>51</v>
      </c>
      <c r="G73" s="27">
        <v>0</v>
      </c>
      <c r="H73" s="9" t="s">
        <v>51</v>
      </c>
      <c r="I73" s="27">
        <v>0</v>
      </c>
      <c r="J73" s="9" t="s">
        <v>51</v>
      </c>
      <c r="K73" s="27">
        <v>0</v>
      </c>
      <c r="L73" s="9" t="s">
        <v>51</v>
      </c>
      <c r="M73" s="27">
        <v>0</v>
      </c>
      <c r="N73" s="9" t="s">
        <v>51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1000000</v>
      </c>
      <c r="V73" s="27">
        <f>SMALL(Q73:U73,COUNTIF(Q73:U73,0)+1)</f>
        <v>1000000</v>
      </c>
      <c r="W73" s="9" t="s">
        <v>1107</v>
      </c>
      <c r="X73" s="9" t="s">
        <v>51</v>
      </c>
      <c r="Y73" s="2" t="s">
        <v>51</v>
      </c>
      <c r="Z73" s="2" t="s">
        <v>51</v>
      </c>
      <c r="AA73" s="28"/>
      <c r="AB73" s="2" t="s">
        <v>51</v>
      </c>
    </row>
    <row r="74" spans="1:28" ht="30" customHeight="1">
      <c r="A74" s="9" t="s">
        <v>401</v>
      </c>
      <c r="B74" s="9" t="s">
        <v>399</v>
      </c>
      <c r="C74" s="9" t="s">
        <v>51</v>
      </c>
      <c r="D74" s="26" t="s">
        <v>400</v>
      </c>
      <c r="E74" s="27">
        <v>0</v>
      </c>
      <c r="F74" s="9" t="s">
        <v>51</v>
      </c>
      <c r="G74" s="27">
        <v>0</v>
      </c>
      <c r="H74" s="9" t="s">
        <v>51</v>
      </c>
      <c r="I74" s="27">
        <v>0</v>
      </c>
      <c r="J74" s="9" t="s">
        <v>51</v>
      </c>
      <c r="K74" s="27">
        <v>0</v>
      </c>
      <c r="L74" s="9" t="s">
        <v>51</v>
      </c>
      <c r="M74" s="27">
        <v>12000</v>
      </c>
      <c r="N74" s="9" t="s">
        <v>51</v>
      </c>
      <c r="O74" s="27">
        <f>SMALL(E74:M74,COUNTIF(E74:M74,0)+1)</f>
        <v>12000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9" t="s">
        <v>1108</v>
      </c>
      <c r="X74" s="9" t="s">
        <v>51</v>
      </c>
      <c r="Y74" s="2" t="s">
        <v>51</v>
      </c>
      <c r="Z74" s="2" t="s">
        <v>51</v>
      </c>
      <c r="AA74" s="28"/>
      <c r="AB74" s="2" t="s">
        <v>51</v>
      </c>
    </row>
    <row r="75" spans="1:28" ht="30" customHeight="1">
      <c r="A75" s="9" t="s">
        <v>1109</v>
      </c>
      <c r="B75" s="9" t="s">
        <v>1110</v>
      </c>
      <c r="C75" s="9" t="s">
        <v>1111</v>
      </c>
      <c r="D75" s="26" t="s">
        <v>1112</v>
      </c>
      <c r="E75" s="27">
        <v>0</v>
      </c>
      <c r="F75" s="9" t="s">
        <v>51</v>
      </c>
      <c r="G75" s="27">
        <v>0</v>
      </c>
      <c r="H75" s="9" t="s">
        <v>51</v>
      </c>
      <c r="I75" s="27">
        <v>0</v>
      </c>
      <c r="J75" s="9" t="s">
        <v>51</v>
      </c>
      <c r="K75" s="27">
        <v>0</v>
      </c>
      <c r="L75" s="9" t="s">
        <v>51</v>
      </c>
      <c r="M75" s="27">
        <v>0</v>
      </c>
      <c r="N75" s="9" t="s">
        <v>51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133480</v>
      </c>
      <c r="V75" s="27">
        <f>SMALL(Q75:U75,COUNTIF(Q75:U75,0)+1)</f>
        <v>133480</v>
      </c>
      <c r="W75" s="9" t="s">
        <v>1113</v>
      </c>
      <c r="X75" s="9" t="s">
        <v>51</v>
      </c>
      <c r="Y75" s="2" t="s">
        <v>51</v>
      </c>
      <c r="Z75" s="2" t="s">
        <v>51</v>
      </c>
      <c r="AA75" s="28"/>
      <c r="AB75" s="2" t="s">
        <v>51</v>
      </c>
    </row>
    <row r="76" spans="1:28" ht="30" customHeight="1">
      <c r="A76" s="9" t="s">
        <v>1114</v>
      </c>
      <c r="B76" s="9" t="s">
        <v>1110</v>
      </c>
      <c r="C76" s="9" t="s">
        <v>1115</v>
      </c>
      <c r="D76" s="26" t="s">
        <v>1112</v>
      </c>
      <c r="E76" s="27">
        <v>0</v>
      </c>
      <c r="F76" s="9" t="s">
        <v>51</v>
      </c>
      <c r="G76" s="27">
        <v>0</v>
      </c>
      <c r="H76" s="9" t="s">
        <v>51</v>
      </c>
      <c r="I76" s="27">
        <v>0</v>
      </c>
      <c r="J76" s="9" t="s">
        <v>51</v>
      </c>
      <c r="K76" s="27">
        <v>0</v>
      </c>
      <c r="L76" s="9" t="s">
        <v>51</v>
      </c>
      <c r="M76" s="27">
        <v>0</v>
      </c>
      <c r="N76" s="9" t="s">
        <v>51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87720</v>
      </c>
      <c r="V76" s="27">
        <f>SMALL(Q76:U76,COUNTIF(Q76:U76,0)+1)</f>
        <v>87720</v>
      </c>
      <c r="W76" s="9" t="s">
        <v>1116</v>
      </c>
      <c r="X76" s="9" t="s">
        <v>51</v>
      </c>
      <c r="Y76" s="2" t="s">
        <v>51</v>
      </c>
      <c r="Z76" s="2" t="s">
        <v>51</v>
      </c>
      <c r="AA76" s="28"/>
      <c r="AB76" s="2" t="s">
        <v>51</v>
      </c>
    </row>
  </sheetData>
  <mergeCells count="15">
    <mergeCell ref="Y4:Y5"/>
    <mergeCell ref="Z4:Z5"/>
    <mergeCell ref="AA4:AA5"/>
    <mergeCell ref="AB4:AB5"/>
    <mergeCell ref="A1:X1"/>
    <mergeCell ref="A2:X2"/>
    <mergeCell ref="A4:A5"/>
    <mergeCell ref="B4:B5"/>
    <mergeCell ref="C4:C5"/>
    <mergeCell ref="D4:D5"/>
    <mergeCell ref="E4:O4"/>
    <mergeCell ref="P4:P5"/>
    <mergeCell ref="Q4:V4"/>
    <mergeCell ref="W4:W5"/>
    <mergeCell ref="X4:X5"/>
  </mergeCells>
  <phoneticPr fontId="3" type="noConversion"/>
  <pageMargins left="0.78740157480314954" right="0" top="0.39370078740157477" bottom="0.39370078740157477" header="0" footer="0"/>
  <pageSetup paperSize="9"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0"/>
  <sheetViews>
    <sheetView workbookViewId="0"/>
  </sheetViews>
  <sheetFormatPr defaultRowHeight="17"/>
  <sheetData>
    <row r="1" spans="1:7">
      <c r="A1" t="s">
        <v>1181</v>
      </c>
    </row>
    <row r="2" spans="1:7">
      <c r="A2" s="1" t="s">
        <v>1182</v>
      </c>
      <c r="B2" t="s">
        <v>573</v>
      </c>
      <c r="C2" s="1" t="s">
        <v>1183</v>
      </c>
    </row>
    <row r="3" spans="1:7">
      <c r="A3" s="1" t="s">
        <v>1184</v>
      </c>
      <c r="B3" t="s">
        <v>1185</v>
      </c>
    </row>
    <row r="4" spans="1:7">
      <c r="A4" s="1" t="s">
        <v>1186</v>
      </c>
      <c r="B4">
        <v>5</v>
      </c>
    </row>
    <row r="5" spans="1:7">
      <c r="A5" s="1" t="s">
        <v>1187</v>
      </c>
      <c r="B5">
        <v>5</v>
      </c>
    </row>
    <row r="6" spans="1:7">
      <c r="A6" s="1" t="s">
        <v>1188</v>
      </c>
      <c r="B6" t="s">
        <v>1189</v>
      </c>
    </row>
    <row r="7" spans="1:7">
      <c r="A7" s="1" t="s">
        <v>1190</v>
      </c>
      <c r="B7" t="s">
        <v>768</v>
      </c>
      <c r="C7">
        <v>1</v>
      </c>
    </row>
    <row r="8" spans="1:7">
      <c r="A8" s="1" t="s">
        <v>1191</v>
      </c>
      <c r="B8" t="s">
        <v>768</v>
      </c>
      <c r="C8">
        <v>2</v>
      </c>
    </row>
    <row r="9" spans="1:7">
      <c r="A9" s="1" t="s">
        <v>1192</v>
      </c>
      <c r="B9" t="s">
        <v>1002</v>
      </c>
      <c r="C9" t="s">
        <v>1004</v>
      </c>
      <c r="D9" t="s">
        <v>1005</v>
      </c>
      <c r="E9" t="s">
        <v>1006</v>
      </c>
      <c r="F9" t="s">
        <v>1007</v>
      </c>
      <c r="G9" t="s">
        <v>1193</v>
      </c>
    </row>
    <row r="10" spans="1:7">
      <c r="A10" s="1" t="s">
        <v>1194</v>
      </c>
      <c r="B10">
        <v>0</v>
      </c>
      <c r="C10">
        <v>0</v>
      </c>
      <c r="D10">
        <v>0</v>
      </c>
    </row>
    <row r="11" spans="1:7">
      <c r="A11" s="1" t="s">
        <v>1195</v>
      </c>
      <c r="B11" t="s">
        <v>1196</v>
      </c>
      <c r="C11">
        <v>3</v>
      </c>
    </row>
    <row r="12" spans="1:7">
      <c r="A12" s="1" t="s">
        <v>1197</v>
      </c>
      <c r="B12" t="s">
        <v>1196</v>
      </c>
      <c r="C12">
        <v>3</v>
      </c>
    </row>
    <row r="13" spans="1:7">
      <c r="A13" s="1" t="s">
        <v>1198</v>
      </c>
      <c r="B13" t="s">
        <v>1196</v>
      </c>
      <c r="C13">
        <v>2</v>
      </c>
    </row>
    <row r="14" spans="1:7">
      <c r="A14" s="1" t="s">
        <v>1199</v>
      </c>
      <c r="B14" t="s">
        <v>768</v>
      </c>
      <c r="C14">
        <v>5</v>
      </c>
    </row>
    <row r="15" spans="1:7">
      <c r="A15" s="1" t="s">
        <v>1200</v>
      </c>
      <c r="B15" t="s">
        <v>573</v>
      </c>
      <c r="C15" t="s">
        <v>1201</v>
      </c>
      <c r="D15" t="s">
        <v>1201</v>
      </c>
      <c r="E15" t="s">
        <v>1201</v>
      </c>
      <c r="F15">
        <v>1</v>
      </c>
    </row>
    <row r="16" spans="1:7">
      <c r="A16" s="1" t="s">
        <v>1202</v>
      </c>
      <c r="B16">
        <v>0</v>
      </c>
      <c r="C16">
        <v>0</v>
      </c>
    </row>
    <row r="17" spans="1:13">
      <c r="A17" s="1" t="s">
        <v>1203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>
      <c r="A18" s="1" t="s">
        <v>1204</v>
      </c>
      <c r="B18">
        <v>0</v>
      </c>
      <c r="C18">
        <v>0</v>
      </c>
    </row>
    <row r="19" spans="1:13">
      <c r="A19" s="1" t="s">
        <v>1205</v>
      </c>
    </row>
    <row r="20" spans="1:13">
      <c r="A20" s="1" t="s">
        <v>1206</v>
      </c>
      <c r="B20" s="1" t="s">
        <v>51</v>
      </c>
      <c r="C20">
        <v>1</v>
      </c>
    </row>
    <row r="21" spans="1:13">
      <c r="A21" t="s">
        <v>764</v>
      </c>
      <c r="B21" t="s">
        <v>1207</v>
      </c>
      <c r="C21" t="s">
        <v>1208</v>
      </c>
    </row>
    <row r="22" spans="1:13">
      <c r="A22">
        <v>1</v>
      </c>
      <c r="B22" s="1" t="s">
        <v>1209</v>
      </c>
      <c r="C22" s="1" t="s">
        <v>1129</v>
      </c>
    </row>
    <row r="23" spans="1:13">
      <c r="A23">
        <v>2</v>
      </c>
      <c r="B23" s="1" t="s">
        <v>1210</v>
      </c>
      <c r="C23" s="1" t="s">
        <v>1211</v>
      </c>
    </row>
    <row r="24" spans="1:13">
      <c r="A24">
        <v>3</v>
      </c>
      <c r="B24" s="1" t="s">
        <v>1212</v>
      </c>
      <c r="C24" s="1" t="s">
        <v>1213</v>
      </c>
    </row>
    <row r="25" spans="1:13">
      <c r="A25">
        <v>4</v>
      </c>
      <c r="B25" s="1" t="s">
        <v>1214</v>
      </c>
      <c r="C25" s="1" t="s">
        <v>1215</v>
      </c>
    </row>
    <row r="26" spans="1:13">
      <c r="A26">
        <v>5</v>
      </c>
      <c r="B26" s="1" t="s">
        <v>1216</v>
      </c>
      <c r="C26" s="1" t="s">
        <v>51</v>
      </c>
    </row>
    <row r="27" spans="1:13">
      <c r="A27">
        <v>6</v>
      </c>
      <c r="B27" s="1" t="s">
        <v>1217</v>
      </c>
      <c r="C27" s="1" t="s">
        <v>1218</v>
      </c>
    </row>
    <row r="28" spans="1:13">
      <c r="A28">
        <v>7</v>
      </c>
      <c r="B28" s="1" t="s">
        <v>1219</v>
      </c>
      <c r="C28" s="1" t="s">
        <v>51</v>
      </c>
    </row>
    <row r="29" spans="1:13">
      <c r="A29">
        <v>8</v>
      </c>
      <c r="B29" s="1" t="s">
        <v>1219</v>
      </c>
      <c r="C29" s="1" t="s">
        <v>51</v>
      </c>
    </row>
    <row r="30" spans="1:13">
      <c r="A30">
        <v>9</v>
      </c>
      <c r="B30" s="1" t="s">
        <v>1219</v>
      </c>
      <c r="C30" s="1" t="s">
        <v>51</v>
      </c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view="pageBreakPreview" topLeftCell="A7" zoomScale="85" zoomScaleNormal="85" zoomScaleSheetLayoutView="85" workbookViewId="0">
      <selection activeCell="E35" sqref="E35"/>
    </sheetView>
  </sheetViews>
  <sheetFormatPr defaultRowHeight="17"/>
  <cols>
    <col min="1" max="1" width="40.58203125" customWidth="1"/>
    <col min="2" max="2" width="20.58203125" customWidth="1"/>
    <col min="3" max="4" width="4.58203125" customWidth="1"/>
    <col min="5" max="12" width="13.58203125" customWidth="1"/>
    <col min="13" max="13" width="12.58203125" customWidth="1"/>
    <col min="14" max="16" width="2.58203125" hidden="1" customWidth="1"/>
    <col min="17" max="19" width="1.58203125" hidden="1" customWidth="1"/>
    <col min="20" max="20" width="18.58203125" hidden="1" customWidth="1"/>
  </cols>
  <sheetData>
    <row r="1" spans="1:20" ht="30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20" ht="30" customHeight="1">
      <c r="A2" s="80" t="s">
        <v>1255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20" s="46" customFormat="1" ht="15" customHeight="1">
      <c r="A3" s="48" t="s">
        <v>1257</v>
      </c>
      <c r="B3" s="48"/>
      <c r="C3" s="48"/>
      <c r="D3" s="48"/>
      <c r="E3" s="48"/>
      <c r="F3" s="47"/>
      <c r="G3" s="47"/>
    </row>
    <row r="4" spans="1:20" ht="30" customHeight="1">
      <c r="A4" s="77" t="s">
        <v>1</v>
      </c>
      <c r="B4" s="77" t="s">
        <v>2</v>
      </c>
      <c r="C4" s="77" t="s">
        <v>3</v>
      </c>
      <c r="D4" s="77" t="s">
        <v>4</v>
      </c>
      <c r="E4" s="77" t="s">
        <v>5</v>
      </c>
      <c r="F4" s="77"/>
      <c r="G4" s="77" t="s">
        <v>8</v>
      </c>
      <c r="H4" s="77"/>
      <c r="I4" s="77" t="s">
        <v>9</v>
      </c>
      <c r="J4" s="77"/>
      <c r="K4" s="77" t="s">
        <v>10</v>
      </c>
      <c r="L4" s="77"/>
      <c r="M4" s="77" t="s">
        <v>11</v>
      </c>
      <c r="N4" s="76" t="s">
        <v>12</v>
      </c>
      <c r="O4" s="76" t="s">
        <v>13</v>
      </c>
      <c r="P4" s="76" t="s">
        <v>14</v>
      </c>
      <c r="Q4" s="76" t="s">
        <v>15</v>
      </c>
      <c r="R4" s="76" t="s">
        <v>16</v>
      </c>
      <c r="S4" s="76" t="s">
        <v>17</v>
      </c>
      <c r="T4" s="76" t="s">
        <v>18</v>
      </c>
    </row>
    <row r="5" spans="1:20" ht="30" customHeight="1">
      <c r="A5" s="78"/>
      <c r="B5" s="78"/>
      <c r="C5" s="78"/>
      <c r="D5" s="78"/>
      <c r="E5" s="8" t="s">
        <v>6</v>
      </c>
      <c r="F5" s="8" t="s">
        <v>7</v>
      </c>
      <c r="G5" s="8" t="s">
        <v>6</v>
      </c>
      <c r="H5" s="8" t="s">
        <v>7</v>
      </c>
      <c r="I5" s="8" t="s">
        <v>6</v>
      </c>
      <c r="J5" s="8" t="s">
        <v>7</v>
      </c>
      <c r="K5" s="8" t="s">
        <v>6</v>
      </c>
      <c r="L5" s="8" t="s">
        <v>7</v>
      </c>
      <c r="M5" s="78"/>
      <c r="N5" s="76"/>
      <c r="O5" s="76"/>
      <c r="P5" s="76"/>
      <c r="Q5" s="76"/>
      <c r="R5" s="76"/>
      <c r="S5" s="76"/>
      <c r="T5" s="76"/>
    </row>
    <row r="6" spans="1:20" ht="30" customHeight="1">
      <c r="A6" s="9" t="s">
        <v>50</v>
      </c>
      <c r="B6" s="9" t="s">
        <v>51</v>
      </c>
      <c r="C6" s="9" t="s">
        <v>51</v>
      </c>
      <c r="D6" s="10">
        <v>1</v>
      </c>
      <c r="E6" s="11">
        <f>F7+F8+F9+F10+F11</f>
        <v>38030944</v>
      </c>
      <c r="F6" s="11">
        <f t="shared" ref="F6:F11" si="0">E6*D6</f>
        <v>38030944</v>
      </c>
      <c r="G6" s="11">
        <f>H7+H8+H9+H10+H11</f>
        <v>113392547</v>
      </c>
      <c r="H6" s="11">
        <f t="shared" ref="H6:H11" si="1">G6*D6</f>
        <v>113392547</v>
      </c>
      <c r="I6" s="11">
        <f>J7+J8+J9+J10+J11</f>
        <v>452530592</v>
      </c>
      <c r="J6" s="11">
        <f t="shared" ref="J6:J11" si="2">I6*D6</f>
        <v>452530592</v>
      </c>
      <c r="K6" s="11">
        <f t="shared" ref="K6:L11" si="3">E6+G6+I6</f>
        <v>603954083</v>
      </c>
      <c r="L6" s="11">
        <f t="shared" si="3"/>
        <v>603954083</v>
      </c>
      <c r="M6" s="9" t="s">
        <v>51</v>
      </c>
      <c r="N6" s="2" t="s">
        <v>52</v>
      </c>
      <c r="O6" s="2" t="s">
        <v>51</v>
      </c>
      <c r="P6" s="2" t="s">
        <v>51</v>
      </c>
      <c r="Q6" s="2" t="s">
        <v>51</v>
      </c>
      <c r="R6" s="3">
        <v>1</v>
      </c>
      <c r="S6" s="2" t="s">
        <v>51</v>
      </c>
      <c r="T6" s="7"/>
    </row>
    <row r="7" spans="1:20" ht="30" customHeight="1">
      <c r="A7" s="9" t="s">
        <v>53</v>
      </c>
      <c r="B7" s="9" t="s">
        <v>51</v>
      </c>
      <c r="C7" s="9" t="s">
        <v>51</v>
      </c>
      <c r="D7" s="10">
        <v>1</v>
      </c>
      <c r="E7" s="11">
        <f>공종별내역서!F27</f>
        <v>50338</v>
      </c>
      <c r="F7" s="11">
        <f t="shared" si="0"/>
        <v>50338</v>
      </c>
      <c r="G7" s="11">
        <f>공종별내역서!H27</f>
        <v>756199</v>
      </c>
      <c r="H7" s="11">
        <f t="shared" si="1"/>
        <v>756199</v>
      </c>
      <c r="I7" s="11">
        <f>공종별내역서!J27</f>
        <v>2938640</v>
      </c>
      <c r="J7" s="11">
        <f t="shared" si="2"/>
        <v>2938640</v>
      </c>
      <c r="K7" s="11">
        <f t="shared" si="3"/>
        <v>3745177</v>
      </c>
      <c r="L7" s="11">
        <f t="shared" si="3"/>
        <v>3745177</v>
      </c>
      <c r="M7" s="9" t="s">
        <v>51</v>
      </c>
      <c r="N7" s="2" t="s">
        <v>54</v>
      </c>
      <c r="O7" s="2" t="s">
        <v>51</v>
      </c>
      <c r="P7" s="2" t="s">
        <v>52</v>
      </c>
      <c r="Q7" s="2" t="s">
        <v>51</v>
      </c>
      <c r="R7" s="3">
        <v>2</v>
      </c>
      <c r="S7" s="2" t="s">
        <v>51</v>
      </c>
      <c r="T7" s="7"/>
    </row>
    <row r="8" spans="1:20" ht="30" customHeight="1">
      <c r="A8" s="9" t="s">
        <v>79</v>
      </c>
      <c r="B8" s="9" t="s">
        <v>51</v>
      </c>
      <c r="C8" s="9" t="s">
        <v>51</v>
      </c>
      <c r="D8" s="10">
        <v>1</v>
      </c>
      <c r="E8" s="11">
        <f>공종별내역서!F50</f>
        <v>334862</v>
      </c>
      <c r="F8" s="11">
        <f t="shared" si="0"/>
        <v>334862</v>
      </c>
      <c r="G8" s="11">
        <f>공종별내역서!H50</f>
        <v>5011230</v>
      </c>
      <c r="H8" s="11">
        <f t="shared" si="1"/>
        <v>5011230</v>
      </c>
      <c r="I8" s="11">
        <f>공종별내역서!J50</f>
        <v>348909</v>
      </c>
      <c r="J8" s="11">
        <f t="shared" si="2"/>
        <v>348909</v>
      </c>
      <c r="K8" s="11">
        <f t="shared" si="3"/>
        <v>5695001</v>
      </c>
      <c r="L8" s="11">
        <f t="shared" si="3"/>
        <v>5695001</v>
      </c>
      <c r="M8" s="9" t="s">
        <v>51</v>
      </c>
      <c r="N8" s="2" t="s">
        <v>80</v>
      </c>
      <c r="O8" s="2" t="s">
        <v>51</v>
      </c>
      <c r="P8" s="2" t="s">
        <v>52</v>
      </c>
      <c r="Q8" s="2" t="s">
        <v>51</v>
      </c>
      <c r="R8" s="3">
        <v>2</v>
      </c>
      <c r="S8" s="2" t="s">
        <v>51</v>
      </c>
      <c r="T8" s="7"/>
    </row>
    <row r="9" spans="1:20" ht="30" customHeight="1">
      <c r="A9" s="9" t="s">
        <v>107</v>
      </c>
      <c r="B9" s="9" t="s">
        <v>51</v>
      </c>
      <c r="C9" s="9" t="s">
        <v>51</v>
      </c>
      <c r="D9" s="10">
        <v>1</v>
      </c>
      <c r="E9" s="11">
        <f>공종별내역서!F73</f>
        <v>32792994</v>
      </c>
      <c r="F9" s="11">
        <f t="shared" si="0"/>
        <v>32792994</v>
      </c>
      <c r="G9" s="11">
        <f>공종별내역서!H73</f>
        <v>90960371</v>
      </c>
      <c r="H9" s="11">
        <f t="shared" si="1"/>
        <v>90960371</v>
      </c>
      <c r="I9" s="11">
        <f>공종별내역서!J73</f>
        <v>6115089</v>
      </c>
      <c r="J9" s="11">
        <f t="shared" si="2"/>
        <v>6115089</v>
      </c>
      <c r="K9" s="11">
        <f t="shared" si="3"/>
        <v>129868454</v>
      </c>
      <c r="L9" s="11">
        <f t="shared" si="3"/>
        <v>129868454</v>
      </c>
      <c r="M9" s="9" t="s">
        <v>51</v>
      </c>
      <c r="N9" s="2" t="s">
        <v>108</v>
      </c>
      <c r="O9" s="2" t="s">
        <v>51</v>
      </c>
      <c r="P9" s="2" t="s">
        <v>52</v>
      </c>
      <c r="Q9" s="2" t="s">
        <v>51</v>
      </c>
      <c r="R9" s="3">
        <v>2</v>
      </c>
      <c r="S9" s="2" t="s">
        <v>51</v>
      </c>
      <c r="T9" s="7"/>
    </row>
    <row r="10" spans="1:20" ht="30" customHeight="1">
      <c r="A10" s="9" t="s">
        <v>141</v>
      </c>
      <c r="B10" s="9" t="s">
        <v>51</v>
      </c>
      <c r="C10" s="9" t="s">
        <v>51</v>
      </c>
      <c r="D10" s="10">
        <v>1</v>
      </c>
      <c r="E10" s="11">
        <f>공종별내역서!F96</f>
        <v>4274350</v>
      </c>
      <c r="F10" s="11">
        <f t="shared" si="0"/>
        <v>4274350</v>
      </c>
      <c r="G10" s="11">
        <f>공종별내역서!H96</f>
        <v>14392783</v>
      </c>
      <c r="H10" s="11">
        <f t="shared" si="1"/>
        <v>14392783</v>
      </c>
      <c r="I10" s="11">
        <f>공종별내역서!J96</f>
        <v>442220214</v>
      </c>
      <c r="J10" s="11">
        <f t="shared" si="2"/>
        <v>442220214</v>
      </c>
      <c r="K10" s="11">
        <f t="shared" si="3"/>
        <v>460887347</v>
      </c>
      <c r="L10" s="11">
        <f t="shared" si="3"/>
        <v>460887347</v>
      </c>
      <c r="M10" s="9" t="s">
        <v>51</v>
      </c>
      <c r="N10" s="2" t="s">
        <v>142</v>
      </c>
      <c r="O10" s="2" t="s">
        <v>51</v>
      </c>
      <c r="P10" s="2" t="s">
        <v>52</v>
      </c>
      <c r="Q10" s="2" t="s">
        <v>51</v>
      </c>
      <c r="R10" s="3">
        <v>2</v>
      </c>
      <c r="S10" s="2" t="s">
        <v>51</v>
      </c>
      <c r="T10" s="7"/>
    </row>
    <row r="11" spans="1:20" ht="30" customHeight="1">
      <c r="A11" s="9" t="s">
        <v>177</v>
      </c>
      <c r="B11" s="9" t="s">
        <v>51</v>
      </c>
      <c r="C11" s="9" t="s">
        <v>51</v>
      </c>
      <c r="D11" s="10">
        <v>1</v>
      </c>
      <c r="E11" s="11">
        <f>공종별내역서!F119</f>
        <v>578400</v>
      </c>
      <c r="F11" s="11">
        <f t="shared" si="0"/>
        <v>578400</v>
      </c>
      <c r="G11" s="11">
        <f>공종별내역서!H119</f>
        <v>2271964</v>
      </c>
      <c r="H11" s="11">
        <f t="shared" si="1"/>
        <v>2271964</v>
      </c>
      <c r="I11" s="11">
        <f>공종별내역서!J119</f>
        <v>907740</v>
      </c>
      <c r="J11" s="11">
        <f t="shared" si="2"/>
        <v>907740</v>
      </c>
      <c r="K11" s="11">
        <f t="shared" si="3"/>
        <v>3758104</v>
      </c>
      <c r="L11" s="11">
        <f t="shared" si="3"/>
        <v>3758104</v>
      </c>
      <c r="M11" s="9" t="s">
        <v>51</v>
      </c>
      <c r="N11" s="2" t="s">
        <v>178</v>
      </c>
      <c r="O11" s="2" t="s">
        <v>51</v>
      </c>
      <c r="P11" s="2" t="s">
        <v>52</v>
      </c>
      <c r="Q11" s="2" t="s">
        <v>51</v>
      </c>
      <c r="R11" s="3">
        <v>2</v>
      </c>
      <c r="S11" s="2" t="s">
        <v>51</v>
      </c>
      <c r="T11" s="7"/>
    </row>
    <row r="12" spans="1:20" ht="30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T12" s="6"/>
    </row>
    <row r="13" spans="1:20" ht="30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T13" s="6"/>
    </row>
    <row r="14" spans="1:20" ht="30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T14" s="6"/>
    </row>
    <row r="15" spans="1:20" ht="30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T15" s="6"/>
    </row>
    <row r="16" spans="1:20" ht="30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T16" s="6"/>
    </row>
    <row r="17" spans="1:20" ht="30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T17" s="6"/>
    </row>
    <row r="18" spans="1:20" ht="30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T18" s="6"/>
    </row>
    <row r="19" spans="1:20" ht="30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T19" s="6"/>
    </row>
    <row r="20" spans="1:20" ht="30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T20" s="6"/>
    </row>
    <row r="21" spans="1:20" ht="30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T21" s="6"/>
    </row>
    <row r="22" spans="1:20" ht="3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T22" s="6"/>
    </row>
    <row r="23" spans="1:20" ht="30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T23" s="6"/>
    </row>
    <row r="24" spans="1:20" ht="30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T24" s="6"/>
    </row>
    <row r="25" spans="1:20" ht="30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T25" s="6"/>
    </row>
    <row r="26" spans="1:20" ht="30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T26" s="6"/>
    </row>
    <row r="27" spans="1:20" ht="30" customHeight="1">
      <c r="A27" s="9" t="s">
        <v>77</v>
      </c>
      <c r="B27" s="10"/>
      <c r="C27" s="10"/>
      <c r="D27" s="10"/>
      <c r="E27" s="10"/>
      <c r="F27" s="11">
        <f>F6</f>
        <v>38030944</v>
      </c>
      <c r="G27" s="10"/>
      <c r="H27" s="11">
        <f>H6</f>
        <v>113392547</v>
      </c>
      <c r="I27" s="10"/>
      <c r="J27" s="11">
        <f>J6</f>
        <v>452530592</v>
      </c>
      <c r="K27" s="10"/>
      <c r="L27" s="11">
        <f>L6</f>
        <v>603954083</v>
      </c>
      <c r="M27" s="10"/>
      <c r="T27" s="6"/>
    </row>
  </sheetData>
  <mergeCells count="18">
    <mergeCell ref="A1:M1"/>
    <mergeCell ref="A2:M2"/>
    <mergeCell ref="A4:A5"/>
    <mergeCell ref="B4:B5"/>
    <mergeCell ref="C4:C5"/>
    <mergeCell ref="D4:D5"/>
    <mergeCell ref="E4:F4"/>
    <mergeCell ref="G4:H4"/>
    <mergeCell ref="I4:J4"/>
    <mergeCell ref="K4:L4"/>
    <mergeCell ref="S4:S5"/>
    <mergeCell ref="T4:T5"/>
    <mergeCell ref="M4:M5"/>
    <mergeCell ref="N4:N5"/>
    <mergeCell ref="O4:O5"/>
    <mergeCell ref="P4:P5"/>
    <mergeCell ref="Q4:Q5"/>
    <mergeCell ref="R4:R5"/>
  </mergeCells>
  <phoneticPr fontId="3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19"/>
  <sheetViews>
    <sheetView view="pageBreakPreview" zoomScale="60" zoomScaleNormal="85" workbookViewId="0">
      <selection activeCell="BB18" sqref="BB18"/>
    </sheetView>
  </sheetViews>
  <sheetFormatPr defaultRowHeight="17"/>
  <cols>
    <col min="1" max="2" width="30.58203125" customWidth="1"/>
    <col min="3" max="3" width="4.58203125" customWidth="1"/>
    <col min="4" max="4" width="8.58203125" customWidth="1"/>
    <col min="5" max="12" width="13.58203125" customWidth="1"/>
    <col min="13" max="13" width="12.58203125" customWidth="1"/>
    <col min="14" max="43" width="2.58203125" hidden="1" customWidth="1"/>
    <col min="44" max="44" width="10.58203125" hidden="1" customWidth="1"/>
    <col min="45" max="46" width="1.58203125" hidden="1" customWidth="1"/>
    <col min="47" max="47" width="24.58203125" hidden="1" customWidth="1"/>
    <col min="48" max="48" width="10.58203125" hidden="1" customWidth="1"/>
  </cols>
  <sheetData>
    <row r="1" spans="1:48" ht="30" customHeight="1">
      <c r="A1" s="80" t="s">
        <v>1256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48" s="46" customFormat="1" ht="15" customHeight="1">
      <c r="A2" s="48" t="s">
        <v>1258</v>
      </c>
      <c r="B2" s="48"/>
      <c r="C2" s="48"/>
      <c r="D2" s="48"/>
      <c r="E2" s="48"/>
      <c r="F2" s="47"/>
      <c r="G2" s="47"/>
    </row>
    <row r="3" spans="1:48" ht="30" customHeight="1">
      <c r="A3" s="77" t="s">
        <v>1</v>
      </c>
      <c r="B3" s="77" t="s">
        <v>2</v>
      </c>
      <c r="C3" s="77" t="s">
        <v>3</v>
      </c>
      <c r="D3" s="77" t="s">
        <v>4</v>
      </c>
      <c r="E3" s="77" t="s">
        <v>5</v>
      </c>
      <c r="F3" s="77"/>
      <c r="G3" s="77" t="s">
        <v>8</v>
      </c>
      <c r="H3" s="77"/>
      <c r="I3" s="77" t="s">
        <v>9</v>
      </c>
      <c r="J3" s="77"/>
      <c r="K3" s="77" t="s">
        <v>10</v>
      </c>
      <c r="L3" s="77"/>
      <c r="M3" s="77" t="s">
        <v>11</v>
      </c>
      <c r="N3" s="76" t="s">
        <v>19</v>
      </c>
      <c r="O3" s="76" t="s">
        <v>13</v>
      </c>
      <c r="P3" s="76" t="s">
        <v>20</v>
      </c>
      <c r="Q3" s="76" t="s">
        <v>12</v>
      </c>
      <c r="R3" s="76" t="s">
        <v>21</v>
      </c>
      <c r="S3" s="76" t="s">
        <v>22</v>
      </c>
      <c r="T3" s="76" t="s">
        <v>23</v>
      </c>
      <c r="U3" s="76" t="s">
        <v>24</v>
      </c>
      <c r="V3" s="76" t="s">
        <v>25</v>
      </c>
      <c r="W3" s="76" t="s">
        <v>26</v>
      </c>
      <c r="X3" s="76" t="s">
        <v>27</v>
      </c>
      <c r="Y3" s="76" t="s">
        <v>28</v>
      </c>
      <c r="Z3" s="76" t="s">
        <v>29</v>
      </c>
      <c r="AA3" s="76" t="s">
        <v>30</v>
      </c>
      <c r="AB3" s="76" t="s">
        <v>31</v>
      </c>
      <c r="AC3" s="76" t="s">
        <v>32</v>
      </c>
      <c r="AD3" s="76" t="s">
        <v>33</v>
      </c>
      <c r="AE3" s="76" t="s">
        <v>34</v>
      </c>
      <c r="AF3" s="76" t="s">
        <v>35</v>
      </c>
      <c r="AG3" s="76" t="s">
        <v>36</v>
      </c>
      <c r="AH3" s="76" t="s">
        <v>37</v>
      </c>
      <c r="AI3" s="76" t="s">
        <v>38</v>
      </c>
      <c r="AJ3" s="76" t="s">
        <v>39</v>
      </c>
      <c r="AK3" s="76" t="s">
        <v>40</v>
      </c>
      <c r="AL3" s="76" t="s">
        <v>41</v>
      </c>
      <c r="AM3" s="76" t="s">
        <v>42</v>
      </c>
      <c r="AN3" s="76" t="s">
        <v>43</v>
      </c>
      <c r="AO3" s="76" t="s">
        <v>44</v>
      </c>
      <c r="AP3" s="76" t="s">
        <v>45</v>
      </c>
      <c r="AQ3" s="76" t="s">
        <v>46</v>
      </c>
      <c r="AR3" s="76" t="s">
        <v>47</v>
      </c>
      <c r="AS3" s="76" t="s">
        <v>15</v>
      </c>
      <c r="AT3" s="76" t="s">
        <v>16</v>
      </c>
      <c r="AU3" s="76" t="s">
        <v>48</v>
      </c>
      <c r="AV3" s="76" t="s">
        <v>49</v>
      </c>
    </row>
    <row r="4" spans="1:48" ht="30" customHeight="1">
      <c r="A4" s="77"/>
      <c r="B4" s="77"/>
      <c r="C4" s="77"/>
      <c r="D4" s="77"/>
      <c r="E4" s="5" t="s">
        <v>6</v>
      </c>
      <c r="F4" s="5" t="s">
        <v>7</v>
      </c>
      <c r="G4" s="5" t="s">
        <v>6</v>
      </c>
      <c r="H4" s="5" t="s">
        <v>7</v>
      </c>
      <c r="I4" s="5" t="s">
        <v>6</v>
      </c>
      <c r="J4" s="5" t="s">
        <v>7</v>
      </c>
      <c r="K4" s="5" t="s">
        <v>6</v>
      </c>
      <c r="L4" s="5" t="s">
        <v>7</v>
      </c>
      <c r="M4" s="77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</row>
    <row r="5" spans="1:48" ht="30" customHeight="1">
      <c r="A5" s="9" t="s">
        <v>53</v>
      </c>
      <c r="B5" s="9" t="s">
        <v>51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"/>
      <c r="O5" s="3"/>
      <c r="P5" s="3"/>
      <c r="Q5" s="2" t="s">
        <v>54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30" customHeight="1">
      <c r="A6" s="9" t="s">
        <v>55</v>
      </c>
      <c r="B6" s="9" t="s">
        <v>1262</v>
      </c>
      <c r="C6" s="9" t="s">
        <v>56</v>
      </c>
      <c r="D6" s="14">
        <f>+[1]내역적용!E5</f>
        <v>20</v>
      </c>
      <c r="E6" s="12">
        <f>TRUNC(일위대가목록!E5,0)</f>
        <v>0</v>
      </c>
      <c r="F6" s="12">
        <f>TRUNC(E6*D6, 0)</f>
        <v>0</v>
      </c>
      <c r="G6" s="12">
        <f>TRUNC(일위대가목록!F5,0)</f>
        <v>0</v>
      </c>
      <c r="H6" s="12">
        <f>TRUNC(G6*D6, 0)</f>
        <v>0</v>
      </c>
      <c r="I6" s="12">
        <f>TRUNC(일위대가목록!G5,0)</f>
        <v>146932</v>
      </c>
      <c r="J6" s="12">
        <f>TRUNC(I6*D6, 0)</f>
        <v>2938640</v>
      </c>
      <c r="K6" s="12">
        <f t="shared" ref="K6:L9" si="0">TRUNC(E6+G6+I6, 0)</f>
        <v>146932</v>
      </c>
      <c r="L6" s="12">
        <f t="shared" si="0"/>
        <v>2938640</v>
      </c>
      <c r="M6" s="9" t="s">
        <v>57</v>
      </c>
      <c r="N6" s="2" t="s">
        <v>58</v>
      </c>
      <c r="O6" s="2" t="s">
        <v>51</v>
      </c>
      <c r="P6" s="2" t="s">
        <v>51</v>
      </c>
      <c r="Q6" s="2" t="s">
        <v>54</v>
      </c>
      <c r="R6" s="2" t="s">
        <v>59</v>
      </c>
      <c r="S6" s="2" t="s">
        <v>60</v>
      </c>
      <c r="T6" s="2" t="s">
        <v>60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51</v>
      </c>
      <c r="AS6" s="2" t="s">
        <v>51</v>
      </c>
      <c r="AT6" s="3"/>
      <c r="AU6" s="2" t="s">
        <v>61</v>
      </c>
      <c r="AV6" s="3">
        <v>50</v>
      </c>
    </row>
    <row r="7" spans="1:48" ht="30" customHeight="1">
      <c r="A7" s="9" t="s">
        <v>62</v>
      </c>
      <c r="B7" s="9" t="s">
        <v>51</v>
      </c>
      <c r="C7" s="9" t="s">
        <v>63</v>
      </c>
      <c r="D7" s="14">
        <f>+[1]내역적용!E6</f>
        <v>1</v>
      </c>
      <c r="E7" s="12">
        <f>TRUNC(일위대가목록!E6,0)</f>
        <v>18553</v>
      </c>
      <c r="F7" s="12">
        <f>TRUNC(E7*D7, 0)</f>
        <v>18553</v>
      </c>
      <c r="G7" s="12">
        <f>TRUNC(일위대가목록!F6,0)</f>
        <v>135448</v>
      </c>
      <c r="H7" s="12">
        <f>TRUNC(G7*D7, 0)</f>
        <v>135448</v>
      </c>
      <c r="I7" s="12">
        <f>TRUNC(일위대가목록!G6,0)</f>
        <v>0</v>
      </c>
      <c r="J7" s="12">
        <f>TRUNC(I7*D7, 0)</f>
        <v>0</v>
      </c>
      <c r="K7" s="12">
        <f t="shared" si="0"/>
        <v>154001</v>
      </c>
      <c r="L7" s="12">
        <f t="shared" si="0"/>
        <v>154001</v>
      </c>
      <c r="M7" s="9" t="s">
        <v>64</v>
      </c>
      <c r="N7" s="2" t="s">
        <v>65</v>
      </c>
      <c r="O7" s="2" t="s">
        <v>51</v>
      </c>
      <c r="P7" s="2" t="s">
        <v>51</v>
      </c>
      <c r="Q7" s="2" t="s">
        <v>54</v>
      </c>
      <c r="R7" s="2" t="s">
        <v>59</v>
      </c>
      <c r="S7" s="2" t="s">
        <v>60</v>
      </c>
      <c r="T7" s="2" t="s">
        <v>60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51</v>
      </c>
      <c r="AS7" s="2" t="s">
        <v>51</v>
      </c>
      <c r="AT7" s="3"/>
      <c r="AU7" s="2" t="s">
        <v>66</v>
      </c>
      <c r="AV7" s="3">
        <v>3</v>
      </c>
    </row>
    <row r="8" spans="1:48" ht="30" customHeight="1">
      <c r="A8" s="9" t="s">
        <v>67</v>
      </c>
      <c r="B8" s="9" t="s">
        <v>68</v>
      </c>
      <c r="C8" s="9" t="s">
        <v>69</v>
      </c>
      <c r="D8" s="14">
        <f>+[1]내역적용!E7</f>
        <v>3</v>
      </c>
      <c r="E8" s="12">
        <f>TRUNC(일위대가목록!E7,0)</f>
        <v>4019</v>
      </c>
      <c r="F8" s="12">
        <f>TRUNC(E8*D8, 0)</f>
        <v>12057</v>
      </c>
      <c r="G8" s="12">
        <f>TRUNC(일위대가목록!F7,0)</f>
        <v>76027</v>
      </c>
      <c r="H8" s="12">
        <f>TRUNC(G8*D8, 0)</f>
        <v>228081</v>
      </c>
      <c r="I8" s="12">
        <f>TRUNC(일위대가목록!G7,0)</f>
        <v>0</v>
      </c>
      <c r="J8" s="12">
        <f>TRUNC(I8*D8, 0)</f>
        <v>0</v>
      </c>
      <c r="K8" s="12">
        <f t="shared" si="0"/>
        <v>80046</v>
      </c>
      <c r="L8" s="12">
        <f t="shared" si="0"/>
        <v>240138</v>
      </c>
      <c r="M8" s="9" t="s">
        <v>70</v>
      </c>
      <c r="N8" s="2" t="s">
        <v>71</v>
      </c>
      <c r="O8" s="2" t="s">
        <v>51</v>
      </c>
      <c r="P8" s="2" t="s">
        <v>51</v>
      </c>
      <c r="Q8" s="2" t="s">
        <v>54</v>
      </c>
      <c r="R8" s="2" t="s">
        <v>59</v>
      </c>
      <c r="S8" s="2" t="s">
        <v>60</v>
      </c>
      <c r="T8" s="2" t="s">
        <v>60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51</v>
      </c>
      <c r="AS8" s="2" t="s">
        <v>51</v>
      </c>
      <c r="AT8" s="3"/>
      <c r="AU8" s="2" t="s">
        <v>72</v>
      </c>
      <c r="AV8" s="3">
        <v>5</v>
      </c>
    </row>
    <row r="9" spans="1:48" ht="30" customHeight="1">
      <c r="A9" s="9" t="s">
        <v>67</v>
      </c>
      <c r="B9" s="9" t="s">
        <v>73</v>
      </c>
      <c r="C9" s="9" t="s">
        <v>69</v>
      </c>
      <c r="D9" s="14">
        <f>+[1]내역적용!E8</f>
        <v>3</v>
      </c>
      <c r="E9" s="12">
        <f>TRUNC(일위대가목록!E8,0)</f>
        <v>6576</v>
      </c>
      <c r="F9" s="12">
        <f>TRUNC(E9*D9, 0)</f>
        <v>19728</v>
      </c>
      <c r="G9" s="12">
        <f>TRUNC(일위대가목록!F8,0)</f>
        <v>130890</v>
      </c>
      <c r="H9" s="12">
        <f>TRUNC(G9*D9, 0)</f>
        <v>392670</v>
      </c>
      <c r="I9" s="12">
        <f>TRUNC(일위대가목록!G8,0)</f>
        <v>0</v>
      </c>
      <c r="J9" s="12">
        <f>TRUNC(I9*D9, 0)</f>
        <v>0</v>
      </c>
      <c r="K9" s="12">
        <f t="shared" si="0"/>
        <v>137466</v>
      </c>
      <c r="L9" s="12">
        <f t="shared" si="0"/>
        <v>412398</v>
      </c>
      <c r="M9" s="9" t="s">
        <v>74</v>
      </c>
      <c r="N9" s="2" t="s">
        <v>75</v>
      </c>
      <c r="O9" s="2" t="s">
        <v>51</v>
      </c>
      <c r="P9" s="2" t="s">
        <v>51</v>
      </c>
      <c r="Q9" s="2" t="s">
        <v>54</v>
      </c>
      <c r="R9" s="2" t="s">
        <v>59</v>
      </c>
      <c r="S9" s="2" t="s">
        <v>60</v>
      </c>
      <c r="T9" s="2" t="s">
        <v>60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51</v>
      </c>
      <c r="AS9" s="2" t="s">
        <v>51</v>
      </c>
      <c r="AT9" s="3"/>
      <c r="AU9" s="2" t="s">
        <v>76</v>
      </c>
      <c r="AV9" s="3">
        <v>6</v>
      </c>
    </row>
    <row r="10" spans="1:48" ht="30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48" ht="30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48" ht="30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48" ht="30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48" ht="30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48" ht="30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48" ht="30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48" ht="30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48" ht="30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48" ht="30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48" ht="30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48" ht="30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48" ht="3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48" ht="30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48" ht="30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48" ht="30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48" ht="30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48" ht="30" customHeight="1">
      <c r="A27" s="9" t="s">
        <v>77</v>
      </c>
      <c r="B27" s="10"/>
      <c r="C27" s="10"/>
      <c r="D27" s="10"/>
      <c r="E27" s="10"/>
      <c r="F27" s="12">
        <f>SUM(F6:F26)</f>
        <v>50338</v>
      </c>
      <c r="G27" s="10"/>
      <c r="H27" s="12">
        <f>SUM(H6:H26)</f>
        <v>756199</v>
      </c>
      <c r="I27" s="10"/>
      <c r="J27" s="12">
        <f>SUM(J6:J26)</f>
        <v>2938640</v>
      </c>
      <c r="K27" s="10"/>
      <c r="L27" s="12">
        <f>SUM(L6:L26)</f>
        <v>3745177</v>
      </c>
      <c r="M27" s="10"/>
      <c r="N27" t="s">
        <v>78</v>
      </c>
    </row>
    <row r="28" spans="1:48" ht="30" customHeight="1">
      <c r="A28" s="9" t="s">
        <v>79</v>
      </c>
      <c r="B28" s="9" t="s">
        <v>51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3"/>
      <c r="O28" s="3"/>
      <c r="P28" s="3"/>
      <c r="Q28" s="2" t="s">
        <v>80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30" customHeight="1">
      <c r="A29" s="9" t="s">
        <v>81</v>
      </c>
      <c r="B29" s="9" t="s">
        <v>82</v>
      </c>
      <c r="C29" s="9" t="s">
        <v>56</v>
      </c>
      <c r="D29" s="14">
        <f>+[1]내역적용!E15</f>
        <v>410</v>
      </c>
      <c r="E29" s="12">
        <f>TRUNC(일위대가목록!E9,0)</f>
        <v>20</v>
      </c>
      <c r="F29" s="12">
        <f>TRUNC(E29*D29, 0)</f>
        <v>8200</v>
      </c>
      <c r="G29" s="12">
        <f>TRUNC(일위대가목록!F9,0)</f>
        <v>619</v>
      </c>
      <c r="H29" s="12">
        <f>TRUNC(G29*D29, 0)</f>
        <v>253790</v>
      </c>
      <c r="I29" s="12">
        <f>TRUNC(일위대가목록!G9,0)</f>
        <v>92</v>
      </c>
      <c r="J29" s="12">
        <f>TRUNC(I29*D29, 0)</f>
        <v>37720</v>
      </c>
      <c r="K29" s="12">
        <f t="shared" ref="K29:L33" si="1">TRUNC(E29+G29+I29, 0)</f>
        <v>731</v>
      </c>
      <c r="L29" s="12">
        <f t="shared" si="1"/>
        <v>299710</v>
      </c>
      <c r="M29" s="9" t="s">
        <v>83</v>
      </c>
      <c r="N29" s="2" t="s">
        <v>84</v>
      </c>
      <c r="O29" s="2" t="s">
        <v>51</v>
      </c>
      <c r="P29" s="2" t="s">
        <v>51</v>
      </c>
      <c r="Q29" s="2" t="s">
        <v>80</v>
      </c>
      <c r="R29" s="2" t="s">
        <v>59</v>
      </c>
      <c r="S29" s="2" t="s">
        <v>60</v>
      </c>
      <c r="T29" s="2" t="s">
        <v>60</v>
      </c>
      <c r="U29" s="3"/>
      <c r="V29" s="3"/>
      <c r="W29" s="3"/>
      <c r="X29" s="3">
        <v>1</v>
      </c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 t="s">
        <v>51</v>
      </c>
      <c r="AS29" s="2" t="s">
        <v>51</v>
      </c>
      <c r="AT29" s="3"/>
      <c r="AU29" s="2" t="s">
        <v>85</v>
      </c>
      <c r="AV29" s="3">
        <v>61</v>
      </c>
    </row>
    <row r="30" spans="1:48" ht="30" customHeight="1">
      <c r="A30" s="9" t="s">
        <v>86</v>
      </c>
      <c r="B30" s="9" t="s">
        <v>87</v>
      </c>
      <c r="C30" s="9" t="s">
        <v>88</v>
      </c>
      <c r="D30" s="14">
        <f>+[1]내역적용!E16</f>
        <v>555.1</v>
      </c>
      <c r="E30" s="12">
        <f>TRUNC(중기단가목록!E5,0)</f>
        <v>345</v>
      </c>
      <c r="F30" s="12">
        <f>TRUNC(E30*D30, 0)</f>
        <v>191509</v>
      </c>
      <c r="G30" s="12">
        <f>TRUNC(중기단가목록!F5,0)</f>
        <v>6581</v>
      </c>
      <c r="H30" s="12">
        <f>TRUNC(G30*D30, 0)</f>
        <v>3653113</v>
      </c>
      <c r="I30" s="12">
        <f>TRUNC(중기단가목록!G5,0)</f>
        <v>329</v>
      </c>
      <c r="J30" s="12">
        <f>TRUNC(I30*D30, 0)</f>
        <v>182627</v>
      </c>
      <c r="K30" s="12">
        <f t="shared" si="1"/>
        <v>7255</v>
      </c>
      <c r="L30" s="12">
        <f t="shared" si="1"/>
        <v>4027249</v>
      </c>
      <c r="M30" s="9" t="s">
        <v>89</v>
      </c>
      <c r="N30" s="2" t="s">
        <v>90</v>
      </c>
      <c r="O30" s="2" t="s">
        <v>51</v>
      </c>
      <c r="P30" s="2" t="s">
        <v>51</v>
      </c>
      <c r="Q30" s="2" t="s">
        <v>80</v>
      </c>
      <c r="R30" s="2" t="s">
        <v>60</v>
      </c>
      <c r="S30" s="2" t="s">
        <v>59</v>
      </c>
      <c r="T30" s="2" t="s">
        <v>60</v>
      </c>
      <c r="U30" s="3"/>
      <c r="V30" s="3"/>
      <c r="W30" s="3"/>
      <c r="X30" s="3">
        <v>1</v>
      </c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" t="s">
        <v>51</v>
      </c>
      <c r="AS30" s="2" t="s">
        <v>51</v>
      </c>
      <c r="AT30" s="3"/>
      <c r="AU30" s="2" t="s">
        <v>91</v>
      </c>
      <c r="AV30" s="3">
        <v>8</v>
      </c>
    </row>
    <row r="31" spans="1:48" ht="30" customHeight="1">
      <c r="A31" s="9" t="s">
        <v>92</v>
      </c>
      <c r="B31" s="9" t="s">
        <v>93</v>
      </c>
      <c r="C31" s="9" t="s">
        <v>88</v>
      </c>
      <c r="D31" s="14">
        <f>+[1]내역적용!E17</f>
        <v>70.5</v>
      </c>
      <c r="E31" s="12">
        <f>TRUNC(중기단가목록!E6,0)</f>
        <v>233</v>
      </c>
      <c r="F31" s="12">
        <f>TRUNC(E31*D31, 0)</f>
        <v>16426</v>
      </c>
      <c r="G31" s="12">
        <f>TRUNC(중기단가목록!F6,0)</f>
        <v>4590</v>
      </c>
      <c r="H31" s="12">
        <f>TRUNC(G31*D31, 0)</f>
        <v>323595</v>
      </c>
      <c r="I31" s="12">
        <f>TRUNC(중기단가목록!G6,0)</f>
        <v>222</v>
      </c>
      <c r="J31" s="12">
        <f>TRUNC(I31*D31, 0)</f>
        <v>15651</v>
      </c>
      <c r="K31" s="12">
        <f t="shared" si="1"/>
        <v>5045</v>
      </c>
      <c r="L31" s="12">
        <f t="shared" si="1"/>
        <v>355672</v>
      </c>
      <c r="M31" s="9" t="s">
        <v>94</v>
      </c>
      <c r="N31" s="2" t="s">
        <v>95</v>
      </c>
      <c r="O31" s="2" t="s">
        <v>51</v>
      </c>
      <c r="P31" s="2" t="s">
        <v>51</v>
      </c>
      <c r="Q31" s="2" t="s">
        <v>80</v>
      </c>
      <c r="R31" s="2" t="s">
        <v>60</v>
      </c>
      <c r="S31" s="2" t="s">
        <v>59</v>
      </c>
      <c r="T31" s="2" t="s">
        <v>60</v>
      </c>
      <c r="U31" s="3"/>
      <c r="V31" s="3"/>
      <c r="W31" s="3"/>
      <c r="X31" s="3">
        <v>1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51</v>
      </c>
      <c r="AS31" s="2" t="s">
        <v>51</v>
      </c>
      <c r="AT31" s="3"/>
      <c r="AU31" s="2" t="s">
        <v>96</v>
      </c>
      <c r="AV31" s="3">
        <v>10</v>
      </c>
    </row>
    <row r="32" spans="1:48" ht="30" customHeight="1">
      <c r="A32" s="9" t="s">
        <v>97</v>
      </c>
      <c r="B32" s="9" t="s">
        <v>98</v>
      </c>
      <c r="C32" s="9" t="s">
        <v>88</v>
      </c>
      <c r="D32" s="14">
        <f>+[1]내역적용!E18</f>
        <v>484.6</v>
      </c>
      <c r="E32" s="12">
        <f>TRUNC(중기단가목록!E7,0)</f>
        <v>245</v>
      </c>
      <c r="F32" s="12">
        <f>TRUNC(E32*D32, 0)</f>
        <v>118727</v>
      </c>
      <c r="G32" s="12">
        <f>TRUNC(중기단가목록!F7,0)</f>
        <v>671</v>
      </c>
      <c r="H32" s="12">
        <f>TRUNC(G32*D32, 0)</f>
        <v>325166</v>
      </c>
      <c r="I32" s="12">
        <f>TRUNC(중기단가목록!G7,0)</f>
        <v>233</v>
      </c>
      <c r="J32" s="12">
        <f>TRUNC(I32*D32, 0)</f>
        <v>112911</v>
      </c>
      <c r="K32" s="12">
        <f t="shared" si="1"/>
        <v>1149</v>
      </c>
      <c r="L32" s="12">
        <f t="shared" si="1"/>
        <v>556804</v>
      </c>
      <c r="M32" s="9" t="s">
        <v>99</v>
      </c>
      <c r="N32" s="2" t="s">
        <v>100</v>
      </c>
      <c r="O32" s="2" t="s">
        <v>51</v>
      </c>
      <c r="P32" s="2" t="s">
        <v>51</v>
      </c>
      <c r="Q32" s="2" t="s">
        <v>80</v>
      </c>
      <c r="R32" s="2" t="s">
        <v>60</v>
      </c>
      <c r="S32" s="2" t="s">
        <v>59</v>
      </c>
      <c r="T32" s="2" t="s">
        <v>60</v>
      </c>
      <c r="U32" s="3"/>
      <c r="V32" s="3"/>
      <c r="W32" s="3"/>
      <c r="X32" s="3">
        <v>1</v>
      </c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51</v>
      </c>
      <c r="AS32" s="2" t="s">
        <v>51</v>
      </c>
      <c r="AT32" s="3"/>
      <c r="AU32" s="2" t="s">
        <v>101</v>
      </c>
      <c r="AV32" s="3">
        <v>67</v>
      </c>
    </row>
    <row r="33" spans="1:48" ht="30" customHeight="1">
      <c r="A33" s="9" t="s">
        <v>102</v>
      </c>
      <c r="B33" s="9" t="s">
        <v>103</v>
      </c>
      <c r="C33" s="9" t="s">
        <v>104</v>
      </c>
      <c r="D33" s="10">
        <v>1</v>
      </c>
      <c r="E33" s="12">
        <v>0</v>
      </c>
      <c r="F33" s="12">
        <f>TRUNC(E33*D33, 0)</f>
        <v>0</v>
      </c>
      <c r="G33" s="12">
        <f>ROUNDDOWN(SUMIF(X29:X33, RIGHTB(N33, 1), H29:H33)*W33, 0)</f>
        <v>455566</v>
      </c>
      <c r="H33" s="12">
        <f>TRUNC(G33*D33, 0)</f>
        <v>455566</v>
      </c>
      <c r="I33" s="12">
        <v>0</v>
      </c>
      <c r="J33" s="12">
        <f>TRUNC(I33*D33, 0)</f>
        <v>0</v>
      </c>
      <c r="K33" s="12">
        <f t="shared" si="1"/>
        <v>455566</v>
      </c>
      <c r="L33" s="12">
        <f t="shared" si="1"/>
        <v>455566</v>
      </c>
      <c r="M33" s="9" t="s">
        <v>51</v>
      </c>
      <c r="N33" s="2" t="s">
        <v>105</v>
      </c>
      <c r="O33" s="2" t="s">
        <v>51</v>
      </c>
      <c r="P33" s="2" t="s">
        <v>51</v>
      </c>
      <c r="Q33" s="2" t="s">
        <v>80</v>
      </c>
      <c r="R33" s="2" t="s">
        <v>60</v>
      </c>
      <c r="S33" s="2" t="s">
        <v>60</v>
      </c>
      <c r="T33" s="2" t="s">
        <v>60</v>
      </c>
      <c r="U33" s="3">
        <v>1</v>
      </c>
      <c r="V33" s="3">
        <v>1</v>
      </c>
      <c r="W33" s="3">
        <v>0.1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51</v>
      </c>
      <c r="AS33" s="2" t="s">
        <v>51</v>
      </c>
      <c r="AT33" s="3"/>
      <c r="AU33" s="2" t="s">
        <v>106</v>
      </c>
      <c r="AV33" s="3">
        <v>12</v>
      </c>
    </row>
    <row r="34" spans="1:48" ht="30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48" ht="30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48" ht="30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48" ht="30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48" ht="30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48" ht="30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48" ht="30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48" ht="30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48" ht="30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48" ht="30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48" ht="30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48" ht="30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48" ht="30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48" ht="30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48" ht="30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48" ht="30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48" ht="30" customHeight="1">
      <c r="A50" s="9" t="s">
        <v>77</v>
      </c>
      <c r="B50" s="10"/>
      <c r="C50" s="10"/>
      <c r="D50" s="10"/>
      <c r="E50" s="10"/>
      <c r="F50" s="12">
        <f>SUM(F29:F49)</f>
        <v>334862</v>
      </c>
      <c r="G50" s="10"/>
      <c r="H50" s="12">
        <f>SUM(H29:H49)</f>
        <v>5011230</v>
      </c>
      <c r="I50" s="10"/>
      <c r="J50" s="12">
        <f>SUM(J29:J49)</f>
        <v>348909</v>
      </c>
      <c r="K50" s="10"/>
      <c r="L50" s="12">
        <f>SUM(L29:L49)</f>
        <v>5695001</v>
      </c>
      <c r="M50" s="10"/>
      <c r="N50" t="s">
        <v>78</v>
      </c>
    </row>
    <row r="51" spans="1:48" ht="30" customHeight="1">
      <c r="A51" s="9" t="s">
        <v>107</v>
      </c>
      <c r="B51" s="9" t="s">
        <v>51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3"/>
      <c r="O51" s="3"/>
      <c r="P51" s="3"/>
      <c r="Q51" s="2" t="s">
        <v>108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1:48" ht="30" customHeight="1">
      <c r="A52" s="9" t="s">
        <v>109</v>
      </c>
      <c r="B52" s="9" t="s">
        <v>110</v>
      </c>
      <c r="C52" s="9" t="s">
        <v>111</v>
      </c>
      <c r="D52" s="14">
        <f>+[1]내역적용!E21</f>
        <v>31.499999999999996</v>
      </c>
      <c r="E52" s="12">
        <f>TRUNC(일위대가목록!E10,0)</f>
        <v>142253</v>
      </c>
      <c r="F52" s="12">
        <f t="shared" ref="F52:F58" si="2">TRUNC(E52*D52, 0)</f>
        <v>4480969</v>
      </c>
      <c r="G52" s="12">
        <f>TRUNC(일위대가목록!F10,0)</f>
        <v>1438312</v>
      </c>
      <c r="H52" s="12">
        <f t="shared" ref="H52:H58" si="3">TRUNC(G52*D52, 0)</f>
        <v>45306828</v>
      </c>
      <c r="I52" s="12">
        <f>TRUNC(일위대가목록!G10,0)</f>
        <v>116029</v>
      </c>
      <c r="J52" s="12">
        <f t="shared" ref="J52:J58" si="4">TRUNC(I52*D52, 0)</f>
        <v>3654913</v>
      </c>
      <c r="K52" s="12">
        <f t="shared" ref="K52:L58" si="5">TRUNC(E52+G52+I52, 0)</f>
        <v>1696594</v>
      </c>
      <c r="L52" s="12">
        <f t="shared" si="5"/>
        <v>53442710</v>
      </c>
      <c r="M52" s="9" t="s">
        <v>112</v>
      </c>
      <c r="N52" s="2" t="s">
        <v>113</v>
      </c>
      <c r="O52" s="2" t="s">
        <v>51</v>
      </c>
      <c r="P52" s="2" t="s">
        <v>51</v>
      </c>
      <c r="Q52" s="2" t="s">
        <v>108</v>
      </c>
      <c r="R52" s="2" t="s">
        <v>59</v>
      </c>
      <c r="S52" s="2" t="s">
        <v>60</v>
      </c>
      <c r="T52" s="2" t="s">
        <v>60</v>
      </c>
      <c r="U52" s="3"/>
      <c r="V52" s="3"/>
      <c r="W52" s="3"/>
      <c r="X52" s="3">
        <v>1</v>
      </c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2" t="s">
        <v>51</v>
      </c>
      <c r="AS52" s="2" t="s">
        <v>51</v>
      </c>
      <c r="AT52" s="3"/>
      <c r="AU52" s="2" t="s">
        <v>114</v>
      </c>
      <c r="AV52" s="3">
        <v>14</v>
      </c>
    </row>
    <row r="53" spans="1:48" ht="30" customHeight="1">
      <c r="A53" s="9" t="s">
        <v>115</v>
      </c>
      <c r="B53" s="9" t="s">
        <v>116</v>
      </c>
      <c r="C53" s="9" t="s">
        <v>63</v>
      </c>
      <c r="D53" s="14">
        <f>+[1]내역적용!E23</f>
        <v>4</v>
      </c>
      <c r="E53" s="12">
        <f>TRUNC(일위대가목록!E11,0)</f>
        <v>940926</v>
      </c>
      <c r="F53" s="12">
        <f t="shared" si="2"/>
        <v>3763704</v>
      </c>
      <c r="G53" s="12">
        <f>TRUNC(일위대가목록!F11,0)</f>
        <v>6502761</v>
      </c>
      <c r="H53" s="12">
        <f t="shared" si="3"/>
        <v>26011044</v>
      </c>
      <c r="I53" s="12">
        <f>TRUNC(일위대가목록!G11,0)</f>
        <v>594500</v>
      </c>
      <c r="J53" s="12">
        <f t="shared" si="4"/>
        <v>2378000</v>
      </c>
      <c r="K53" s="12">
        <f t="shared" si="5"/>
        <v>8038187</v>
      </c>
      <c r="L53" s="12">
        <f t="shared" si="5"/>
        <v>32152748</v>
      </c>
      <c r="M53" s="9" t="s">
        <v>117</v>
      </c>
      <c r="N53" s="2" t="s">
        <v>118</v>
      </c>
      <c r="O53" s="2" t="s">
        <v>51</v>
      </c>
      <c r="P53" s="2" t="s">
        <v>51</v>
      </c>
      <c r="Q53" s="2" t="s">
        <v>108</v>
      </c>
      <c r="R53" s="2" t="s">
        <v>59</v>
      </c>
      <c r="S53" s="2" t="s">
        <v>60</v>
      </c>
      <c r="T53" s="2" t="s">
        <v>60</v>
      </c>
      <c r="U53" s="3"/>
      <c r="V53" s="3"/>
      <c r="W53" s="3"/>
      <c r="X53" s="3">
        <v>1</v>
      </c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 t="s">
        <v>51</v>
      </c>
      <c r="AS53" s="2" t="s">
        <v>51</v>
      </c>
      <c r="AT53" s="3"/>
      <c r="AU53" s="2" t="s">
        <v>119</v>
      </c>
      <c r="AV53" s="3">
        <v>52</v>
      </c>
    </row>
    <row r="54" spans="1:48" ht="30" customHeight="1">
      <c r="A54" s="9" t="s">
        <v>120</v>
      </c>
      <c r="B54" s="9" t="s">
        <v>121</v>
      </c>
      <c r="C54" s="9" t="s">
        <v>56</v>
      </c>
      <c r="D54" s="14">
        <f>+[1]내역적용!E24</f>
        <v>128</v>
      </c>
      <c r="E54" s="12">
        <f>TRUNC(일위대가목록!E12,0)</f>
        <v>14513</v>
      </c>
      <c r="F54" s="12">
        <f t="shared" si="2"/>
        <v>1857664</v>
      </c>
      <c r="G54" s="12">
        <f>TRUNC(일위대가목록!F12,0)</f>
        <v>5010</v>
      </c>
      <c r="H54" s="12">
        <f t="shared" si="3"/>
        <v>641280</v>
      </c>
      <c r="I54" s="12">
        <f>TRUNC(일위대가목록!G12,0)</f>
        <v>642</v>
      </c>
      <c r="J54" s="12">
        <f t="shared" si="4"/>
        <v>82176</v>
      </c>
      <c r="K54" s="12">
        <f t="shared" si="5"/>
        <v>20165</v>
      </c>
      <c r="L54" s="12">
        <f t="shared" si="5"/>
        <v>2581120</v>
      </c>
      <c r="M54" s="9" t="s">
        <v>122</v>
      </c>
      <c r="N54" s="2" t="s">
        <v>123</v>
      </c>
      <c r="O54" s="2" t="s">
        <v>51</v>
      </c>
      <c r="P54" s="2" t="s">
        <v>51</v>
      </c>
      <c r="Q54" s="2" t="s">
        <v>108</v>
      </c>
      <c r="R54" s="2" t="s">
        <v>59</v>
      </c>
      <c r="S54" s="2" t="s">
        <v>60</v>
      </c>
      <c r="T54" s="2" t="s">
        <v>60</v>
      </c>
      <c r="U54" s="3"/>
      <c r="V54" s="3"/>
      <c r="W54" s="3"/>
      <c r="X54" s="3">
        <v>1</v>
      </c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2" t="s">
        <v>51</v>
      </c>
      <c r="AS54" s="2" t="s">
        <v>51</v>
      </c>
      <c r="AT54" s="3"/>
      <c r="AU54" s="2" t="s">
        <v>124</v>
      </c>
      <c r="AV54" s="3">
        <v>51</v>
      </c>
    </row>
    <row r="55" spans="1:48" ht="30" customHeight="1">
      <c r="A55" s="9" t="s">
        <v>125</v>
      </c>
      <c r="B55" s="9" t="s">
        <v>126</v>
      </c>
      <c r="C55" s="9" t="s">
        <v>88</v>
      </c>
      <c r="D55" s="14">
        <f>+[1]내역적용!E25</f>
        <v>30.1</v>
      </c>
      <c r="E55" s="12">
        <f>TRUNC(일위대가목록!E13,0)</f>
        <v>0</v>
      </c>
      <c r="F55" s="12">
        <f t="shared" si="2"/>
        <v>0</v>
      </c>
      <c r="G55" s="12">
        <f>TRUNC(일위대가목록!F13,0)</f>
        <v>142506</v>
      </c>
      <c r="H55" s="12">
        <f t="shared" si="3"/>
        <v>4289430</v>
      </c>
      <c r="I55" s="12">
        <f>TRUNC(일위대가목록!G13,0)</f>
        <v>0</v>
      </c>
      <c r="J55" s="12">
        <f t="shared" si="4"/>
        <v>0</v>
      </c>
      <c r="K55" s="12">
        <f t="shared" si="5"/>
        <v>142506</v>
      </c>
      <c r="L55" s="12">
        <f t="shared" si="5"/>
        <v>4289430</v>
      </c>
      <c r="M55" s="9" t="s">
        <v>127</v>
      </c>
      <c r="N55" s="2" t="s">
        <v>128</v>
      </c>
      <c r="O55" s="2" t="s">
        <v>51</v>
      </c>
      <c r="P55" s="2" t="s">
        <v>51</v>
      </c>
      <c r="Q55" s="2" t="s">
        <v>108</v>
      </c>
      <c r="R55" s="2" t="s">
        <v>59</v>
      </c>
      <c r="S55" s="2" t="s">
        <v>60</v>
      </c>
      <c r="T55" s="2" t="s">
        <v>60</v>
      </c>
      <c r="U55" s="3"/>
      <c r="V55" s="3"/>
      <c r="W55" s="3"/>
      <c r="X55" s="3">
        <v>1</v>
      </c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2" t="s">
        <v>51</v>
      </c>
      <c r="AS55" s="2" t="s">
        <v>51</v>
      </c>
      <c r="AT55" s="3"/>
      <c r="AU55" s="2" t="s">
        <v>129</v>
      </c>
      <c r="AV55" s="3">
        <v>55</v>
      </c>
    </row>
    <row r="56" spans="1:48" ht="30" customHeight="1">
      <c r="A56" s="9" t="s">
        <v>102</v>
      </c>
      <c r="B56" s="9" t="s">
        <v>103</v>
      </c>
      <c r="C56" s="9" t="s">
        <v>104</v>
      </c>
      <c r="D56" s="10">
        <v>1</v>
      </c>
      <c r="E56" s="12">
        <v>0</v>
      </c>
      <c r="F56" s="12">
        <f t="shared" si="2"/>
        <v>0</v>
      </c>
      <c r="G56" s="12">
        <f>ROUNDDOWN(SUMIF(X52:X58, RIGHTB(N56, 1), H52:H58)*W56, 0)</f>
        <v>7624858</v>
      </c>
      <c r="H56" s="12">
        <f t="shared" si="3"/>
        <v>7624858</v>
      </c>
      <c r="I56" s="12">
        <v>0</v>
      </c>
      <c r="J56" s="12">
        <f t="shared" si="4"/>
        <v>0</v>
      </c>
      <c r="K56" s="12">
        <f t="shared" si="5"/>
        <v>7624858</v>
      </c>
      <c r="L56" s="12">
        <f t="shared" si="5"/>
        <v>7624858</v>
      </c>
      <c r="M56" s="9" t="s">
        <v>51</v>
      </c>
      <c r="N56" s="2" t="s">
        <v>105</v>
      </c>
      <c r="O56" s="2" t="s">
        <v>51</v>
      </c>
      <c r="P56" s="2" t="s">
        <v>51</v>
      </c>
      <c r="Q56" s="2" t="s">
        <v>108</v>
      </c>
      <c r="R56" s="2" t="s">
        <v>60</v>
      </c>
      <c r="S56" s="2" t="s">
        <v>60</v>
      </c>
      <c r="T56" s="2" t="s">
        <v>60</v>
      </c>
      <c r="U56" s="3">
        <v>1</v>
      </c>
      <c r="V56" s="3">
        <v>1</v>
      </c>
      <c r="W56" s="3">
        <v>0.1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2" t="s">
        <v>51</v>
      </c>
      <c r="AS56" s="2" t="s">
        <v>51</v>
      </c>
      <c r="AT56" s="3"/>
      <c r="AU56" s="2" t="s">
        <v>130</v>
      </c>
      <c r="AV56" s="3">
        <v>23</v>
      </c>
    </row>
    <row r="57" spans="1:48" ht="30" customHeight="1">
      <c r="A57" s="9" t="s">
        <v>131</v>
      </c>
      <c r="B57" s="9" t="s">
        <v>132</v>
      </c>
      <c r="C57" s="9" t="s">
        <v>88</v>
      </c>
      <c r="D57" s="14">
        <f>+[1]내역적용!E26</f>
        <v>70.239999999999995</v>
      </c>
      <c r="E57" s="12">
        <f>TRUNC(단가대비표!O16,0)</f>
        <v>318000</v>
      </c>
      <c r="F57" s="12">
        <f t="shared" si="2"/>
        <v>22336320</v>
      </c>
      <c r="G57" s="12">
        <f>TRUNC(단가대비표!P16,0)</f>
        <v>0</v>
      </c>
      <c r="H57" s="12">
        <f t="shared" si="3"/>
        <v>0</v>
      </c>
      <c r="I57" s="12">
        <f>TRUNC(단가대비표!V16,0)</f>
        <v>0</v>
      </c>
      <c r="J57" s="12">
        <f t="shared" si="4"/>
        <v>0</v>
      </c>
      <c r="K57" s="12">
        <f t="shared" si="5"/>
        <v>318000</v>
      </c>
      <c r="L57" s="12">
        <f t="shared" si="5"/>
        <v>22336320</v>
      </c>
      <c r="M57" s="9" t="s">
        <v>51</v>
      </c>
      <c r="N57" s="2" t="s">
        <v>133</v>
      </c>
      <c r="O57" s="2" t="s">
        <v>51</v>
      </c>
      <c r="P57" s="2" t="s">
        <v>51</v>
      </c>
      <c r="Q57" s="2" t="s">
        <v>108</v>
      </c>
      <c r="R57" s="2" t="s">
        <v>60</v>
      </c>
      <c r="S57" s="2" t="s">
        <v>60</v>
      </c>
      <c r="T57" s="2" t="s">
        <v>59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51</v>
      </c>
      <c r="AS57" s="2" t="s">
        <v>51</v>
      </c>
      <c r="AT57" s="3"/>
      <c r="AU57" s="2" t="s">
        <v>134</v>
      </c>
      <c r="AV57" s="3">
        <v>57</v>
      </c>
    </row>
    <row r="58" spans="1:48" ht="30" customHeight="1">
      <c r="A58" s="9" t="s">
        <v>135</v>
      </c>
      <c r="B58" s="9" t="s">
        <v>136</v>
      </c>
      <c r="C58" s="9" t="s">
        <v>137</v>
      </c>
      <c r="D58" s="14">
        <f>+[1]내역적용!E27</f>
        <v>21.68</v>
      </c>
      <c r="E58" s="12">
        <f>TRUNC(일위대가목록!E14,0)</f>
        <v>16344</v>
      </c>
      <c r="F58" s="12">
        <f t="shared" si="2"/>
        <v>354337</v>
      </c>
      <c r="G58" s="12">
        <f>TRUNC(일위대가목록!F14,0)</f>
        <v>326888</v>
      </c>
      <c r="H58" s="12">
        <f t="shared" si="3"/>
        <v>7086931</v>
      </c>
      <c r="I58" s="12">
        <f>TRUNC(일위대가목록!G14,0)</f>
        <v>0</v>
      </c>
      <c r="J58" s="12">
        <f t="shared" si="4"/>
        <v>0</v>
      </c>
      <c r="K58" s="12">
        <f t="shared" si="5"/>
        <v>343232</v>
      </c>
      <c r="L58" s="12">
        <f t="shared" si="5"/>
        <v>7441268</v>
      </c>
      <c r="M58" s="9" t="s">
        <v>138</v>
      </c>
      <c r="N58" s="2" t="s">
        <v>139</v>
      </c>
      <c r="O58" s="2" t="s">
        <v>51</v>
      </c>
      <c r="P58" s="2" t="s">
        <v>51</v>
      </c>
      <c r="Q58" s="2" t="s">
        <v>108</v>
      </c>
      <c r="R58" s="2" t="s">
        <v>59</v>
      </c>
      <c r="S58" s="2" t="s">
        <v>60</v>
      </c>
      <c r="T58" s="2" t="s">
        <v>60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51</v>
      </c>
      <c r="AS58" s="2" t="s">
        <v>51</v>
      </c>
      <c r="AT58" s="3"/>
      <c r="AU58" s="2" t="s">
        <v>140</v>
      </c>
      <c r="AV58" s="3">
        <v>65</v>
      </c>
    </row>
    <row r="59" spans="1:48" ht="30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48" ht="30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48" ht="30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48" ht="30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48" ht="30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48" ht="30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48" ht="30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48" ht="30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48" ht="30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48" ht="30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48" ht="30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48" ht="30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48" ht="30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48" ht="30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48" ht="30" customHeight="1">
      <c r="A73" s="9" t="s">
        <v>77</v>
      </c>
      <c r="B73" s="10"/>
      <c r="C73" s="10"/>
      <c r="D73" s="10"/>
      <c r="E73" s="10"/>
      <c r="F73" s="12">
        <f>SUM(F52:F72)</f>
        <v>32792994</v>
      </c>
      <c r="G73" s="10"/>
      <c r="H73" s="12">
        <f>SUM(H52:H72)</f>
        <v>90960371</v>
      </c>
      <c r="I73" s="10"/>
      <c r="J73" s="12">
        <f>SUM(J52:J72)</f>
        <v>6115089</v>
      </c>
      <c r="K73" s="10"/>
      <c r="L73" s="12">
        <f>SUM(L52:L72)</f>
        <v>129868454</v>
      </c>
      <c r="M73" s="10"/>
      <c r="N73" t="s">
        <v>78</v>
      </c>
    </row>
    <row r="74" spans="1:48" ht="30" customHeight="1">
      <c r="A74" s="9" t="s">
        <v>141</v>
      </c>
      <c r="B74" s="9" t="s">
        <v>51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3"/>
      <c r="O74" s="3"/>
      <c r="P74" s="3"/>
      <c r="Q74" s="2" t="s">
        <v>142</v>
      </c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1:48" ht="30" customHeight="1">
      <c r="A75" s="9" t="s">
        <v>143</v>
      </c>
      <c r="B75" s="9" t="s">
        <v>144</v>
      </c>
      <c r="C75" s="9" t="s">
        <v>88</v>
      </c>
      <c r="D75" s="38">
        <f>+[1]내역적용!E30</f>
        <v>70.239999999999995</v>
      </c>
      <c r="E75" s="12">
        <f>TRUNC(중기단가목록!E8,0)</f>
        <v>56708</v>
      </c>
      <c r="F75" s="12">
        <f t="shared" ref="F75:F83" si="6">TRUNC(E75*D75, 0)</f>
        <v>3983169</v>
      </c>
      <c r="G75" s="12">
        <f>TRUNC(중기단가목록!F8,0)</f>
        <v>59065</v>
      </c>
      <c r="H75" s="12">
        <f t="shared" ref="H75:H83" si="7">TRUNC(G75*D75, 0)</f>
        <v>4148725</v>
      </c>
      <c r="I75" s="12">
        <f>TRUNC(중기단가목록!G8,0)</f>
        <v>40644</v>
      </c>
      <c r="J75" s="12">
        <f t="shared" ref="J75:J83" si="8">TRUNC(I75*D75, 0)</f>
        <v>2854834</v>
      </c>
      <c r="K75" s="12">
        <f t="shared" ref="K75:L83" si="9">TRUNC(E75+G75+I75, 0)</f>
        <v>156417</v>
      </c>
      <c r="L75" s="12">
        <f t="shared" si="9"/>
        <v>10986728</v>
      </c>
      <c r="M75" s="9" t="s">
        <v>145</v>
      </c>
      <c r="N75" s="2" t="s">
        <v>146</v>
      </c>
      <c r="O75" s="2" t="s">
        <v>51</v>
      </c>
      <c r="P75" s="2" t="s">
        <v>51</v>
      </c>
      <c r="Q75" s="2" t="s">
        <v>142</v>
      </c>
      <c r="R75" s="2" t="s">
        <v>60</v>
      </c>
      <c r="S75" s="2" t="s">
        <v>59</v>
      </c>
      <c r="T75" s="2" t="s">
        <v>60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2" t="s">
        <v>51</v>
      </c>
      <c r="AS75" s="2" t="s">
        <v>51</v>
      </c>
      <c r="AT75" s="3"/>
      <c r="AU75" s="2" t="s">
        <v>147</v>
      </c>
      <c r="AV75" s="3">
        <v>58</v>
      </c>
    </row>
    <row r="76" spans="1:48" ht="30" customHeight="1">
      <c r="A76" s="9" t="s">
        <v>148</v>
      </c>
      <c r="B76" s="9" t="s">
        <v>149</v>
      </c>
      <c r="C76" s="9" t="s">
        <v>150</v>
      </c>
      <c r="D76" s="38">
        <f>+[1]내역적용!E31</f>
        <v>2.83</v>
      </c>
      <c r="E76" s="12">
        <f>TRUNC(중기단가목록!E9,0)</f>
        <v>0</v>
      </c>
      <c r="F76" s="12">
        <f t="shared" si="6"/>
        <v>0</v>
      </c>
      <c r="G76" s="12">
        <f>TRUNC(중기단가목록!F9,0)</f>
        <v>0</v>
      </c>
      <c r="H76" s="12">
        <f t="shared" si="7"/>
        <v>0</v>
      </c>
      <c r="I76" s="12">
        <f>TRUNC(중기단가목록!G9,0)</f>
        <v>12328</v>
      </c>
      <c r="J76" s="12">
        <f t="shared" si="8"/>
        <v>34888</v>
      </c>
      <c r="K76" s="12">
        <f t="shared" si="9"/>
        <v>12328</v>
      </c>
      <c r="L76" s="12">
        <f t="shared" si="9"/>
        <v>34888</v>
      </c>
      <c r="M76" s="9" t="s">
        <v>151</v>
      </c>
      <c r="N76" s="2" t="s">
        <v>152</v>
      </c>
      <c r="O76" s="2" t="s">
        <v>51</v>
      </c>
      <c r="P76" s="2" t="s">
        <v>51</v>
      </c>
      <c r="Q76" s="2" t="s">
        <v>142</v>
      </c>
      <c r="R76" s="2" t="s">
        <v>60</v>
      </c>
      <c r="S76" s="2" t="s">
        <v>59</v>
      </c>
      <c r="T76" s="2" t="s">
        <v>60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2" t="s">
        <v>51</v>
      </c>
      <c r="AS76" s="2" t="s">
        <v>51</v>
      </c>
      <c r="AT76" s="3"/>
      <c r="AU76" s="2" t="s">
        <v>153</v>
      </c>
      <c r="AV76" s="3">
        <v>56</v>
      </c>
    </row>
    <row r="77" spans="1:48" ht="30" customHeight="1">
      <c r="A77" s="9" t="s">
        <v>148</v>
      </c>
      <c r="B77" s="9" t="s">
        <v>154</v>
      </c>
      <c r="C77" s="9" t="s">
        <v>150</v>
      </c>
      <c r="D77" s="38">
        <f>+[1]내역적용!E32</f>
        <v>0.04</v>
      </c>
      <c r="E77" s="12">
        <f>TRUNC(중기단가목록!E10,0)</f>
        <v>0</v>
      </c>
      <c r="F77" s="12">
        <f t="shared" si="6"/>
        <v>0</v>
      </c>
      <c r="G77" s="12">
        <f>TRUNC(중기단가목록!F10,0)</f>
        <v>0</v>
      </c>
      <c r="H77" s="12">
        <f t="shared" si="7"/>
        <v>0</v>
      </c>
      <c r="I77" s="12">
        <f>TRUNC(중기단가목록!G10,0)</f>
        <v>16290</v>
      </c>
      <c r="J77" s="12">
        <f t="shared" si="8"/>
        <v>651</v>
      </c>
      <c r="K77" s="12">
        <f t="shared" si="9"/>
        <v>16290</v>
      </c>
      <c r="L77" s="12">
        <f t="shared" si="9"/>
        <v>651</v>
      </c>
      <c r="M77" s="9" t="s">
        <v>155</v>
      </c>
      <c r="N77" s="2" t="s">
        <v>156</v>
      </c>
      <c r="O77" s="2" t="s">
        <v>51</v>
      </c>
      <c r="P77" s="2" t="s">
        <v>51</v>
      </c>
      <c r="Q77" s="2" t="s">
        <v>142</v>
      </c>
      <c r="R77" s="2" t="s">
        <v>60</v>
      </c>
      <c r="S77" s="2" t="s">
        <v>59</v>
      </c>
      <c r="T77" s="2" t="s">
        <v>60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2" t="s">
        <v>51</v>
      </c>
      <c r="AS77" s="2" t="s">
        <v>51</v>
      </c>
      <c r="AT77" s="3"/>
      <c r="AU77" s="2" t="s">
        <v>157</v>
      </c>
      <c r="AV77" s="3">
        <v>25</v>
      </c>
    </row>
    <row r="78" spans="1:48" ht="30" customHeight="1">
      <c r="A78" s="9" t="s">
        <v>1229</v>
      </c>
      <c r="B78" s="9" t="s">
        <v>144</v>
      </c>
      <c r="C78" s="9" t="s">
        <v>88</v>
      </c>
      <c r="D78" s="38">
        <f>+[1]내역적용!E33</f>
        <v>7.56</v>
      </c>
      <c r="E78" s="12">
        <f>+중기단가목록!E13</f>
        <v>2707</v>
      </c>
      <c r="F78" s="12">
        <f t="shared" si="6"/>
        <v>20464</v>
      </c>
      <c r="G78" s="12">
        <f>TRUNC(중기단가목록!F13,0)</f>
        <v>2819</v>
      </c>
      <c r="H78" s="12">
        <f t="shared" si="7"/>
        <v>21311</v>
      </c>
      <c r="I78" s="12">
        <f>TRUNC(중기단가목록!G13,0)</f>
        <v>1940</v>
      </c>
      <c r="J78" s="12">
        <f t="shared" si="8"/>
        <v>14666</v>
      </c>
      <c r="K78" s="12">
        <f t="shared" si="9"/>
        <v>7466</v>
      </c>
      <c r="L78" s="12">
        <f t="shared" si="9"/>
        <v>56441</v>
      </c>
      <c r="M78" s="9" t="s">
        <v>1230</v>
      </c>
      <c r="N78" s="2" t="s">
        <v>1228</v>
      </c>
      <c r="O78" s="2" t="s">
        <v>51</v>
      </c>
      <c r="P78" s="2" t="s">
        <v>51</v>
      </c>
      <c r="Q78" s="2" t="s">
        <v>142</v>
      </c>
      <c r="R78" s="2" t="s">
        <v>60</v>
      </c>
      <c r="S78" s="2" t="s">
        <v>59</v>
      </c>
      <c r="T78" s="2" t="s">
        <v>60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2" t="s">
        <v>51</v>
      </c>
      <c r="AS78" s="2" t="s">
        <v>51</v>
      </c>
      <c r="AT78" s="3"/>
      <c r="AU78" s="2" t="s">
        <v>1251</v>
      </c>
      <c r="AV78" s="3">
        <v>68</v>
      </c>
    </row>
    <row r="79" spans="1:48" ht="30" customHeight="1">
      <c r="A79" s="9" t="s">
        <v>158</v>
      </c>
      <c r="B79" s="9" t="s">
        <v>159</v>
      </c>
      <c r="C79" s="9" t="s">
        <v>150</v>
      </c>
      <c r="D79" s="38">
        <f>+[1]내역적용!E36</f>
        <v>504.13</v>
      </c>
      <c r="E79" s="12">
        <f>TRUNC(중기단가목록!E11,0)</f>
        <v>537</v>
      </c>
      <c r="F79" s="12">
        <f t="shared" si="6"/>
        <v>270717</v>
      </c>
      <c r="G79" s="12">
        <f>TRUNC(중기단가목록!F11,0)</f>
        <v>14987</v>
      </c>
      <c r="H79" s="12">
        <f t="shared" si="7"/>
        <v>7555396</v>
      </c>
      <c r="I79" s="12">
        <f>TRUNC(중기단가목록!G11,0)</f>
        <v>165</v>
      </c>
      <c r="J79" s="12">
        <f t="shared" si="8"/>
        <v>83181</v>
      </c>
      <c r="K79" s="12">
        <f t="shared" si="9"/>
        <v>15689</v>
      </c>
      <c r="L79" s="12">
        <f t="shared" si="9"/>
        <v>7909294</v>
      </c>
      <c r="M79" s="9" t="s">
        <v>160</v>
      </c>
      <c r="N79" s="2" t="s">
        <v>161</v>
      </c>
      <c r="O79" s="2" t="s">
        <v>51</v>
      </c>
      <c r="P79" s="2" t="s">
        <v>51</v>
      </c>
      <c r="Q79" s="2" t="s">
        <v>142</v>
      </c>
      <c r="R79" s="2" t="s">
        <v>60</v>
      </c>
      <c r="S79" s="2" t="s">
        <v>59</v>
      </c>
      <c r="T79" s="2" t="s">
        <v>60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2" t="s">
        <v>51</v>
      </c>
      <c r="AS79" s="2" t="s">
        <v>51</v>
      </c>
      <c r="AT79" s="3"/>
      <c r="AU79" s="2" t="s">
        <v>162</v>
      </c>
      <c r="AV79" s="3">
        <v>48</v>
      </c>
    </row>
    <row r="80" spans="1:48" ht="30" customHeight="1">
      <c r="A80" s="9" t="s">
        <v>163</v>
      </c>
      <c r="B80" s="9" t="s">
        <v>163</v>
      </c>
      <c r="C80" s="9" t="s">
        <v>164</v>
      </c>
      <c r="D80" s="38">
        <f>+[1]내역적용!E35</f>
        <v>8</v>
      </c>
      <c r="E80" s="12">
        <f>TRUNC(단가대비표!O71,0)</f>
        <v>0</v>
      </c>
      <c r="F80" s="12">
        <f t="shared" si="6"/>
        <v>0</v>
      </c>
      <c r="G80" s="12">
        <f>TRUNC(단가대비표!P71,0)</f>
        <v>0</v>
      </c>
      <c r="H80" s="12">
        <f t="shared" si="7"/>
        <v>0</v>
      </c>
      <c r="I80" s="12">
        <f>TRUNC(단가대비표!V71,0)</f>
        <v>5200000</v>
      </c>
      <c r="J80" s="12">
        <f t="shared" si="8"/>
        <v>41600000</v>
      </c>
      <c r="K80" s="12">
        <f t="shared" si="9"/>
        <v>5200000</v>
      </c>
      <c r="L80" s="12">
        <f t="shared" si="9"/>
        <v>41600000</v>
      </c>
      <c r="M80" s="9" t="s">
        <v>51</v>
      </c>
      <c r="N80" s="2" t="s">
        <v>165</v>
      </c>
      <c r="O80" s="2" t="s">
        <v>51</v>
      </c>
      <c r="P80" s="2" t="s">
        <v>51</v>
      </c>
      <c r="Q80" s="2" t="s">
        <v>142</v>
      </c>
      <c r="R80" s="2" t="s">
        <v>60</v>
      </c>
      <c r="S80" s="2" t="s">
        <v>60</v>
      </c>
      <c r="T80" s="2" t="s">
        <v>59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2" t="s">
        <v>51</v>
      </c>
      <c r="AS80" s="2" t="s">
        <v>51</v>
      </c>
      <c r="AT80" s="3"/>
      <c r="AU80" s="2" t="s">
        <v>166</v>
      </c>
      <c r="AV80" s="3">
        <v>28</v>
      </c>
    </row>
    <row r="81" spans="1:48" ht="30" customHeight="1">
      <c r="A81" s="9" t="s">
        <v>167</v>
      </c>
      <c r="B81" s="9" t="s">
        <v>51</v>
      </c>
      <c r="C81" s="9" t="s">
        <v>150</v>
      </c>
      <c r="D81" s="38">
        <f>+[1]내역적용!E36</f>
        <v>504.13</v>
      </c>
      <c r="E81" s="12">
        <f>TRUNC(단가대비표!O72,0)</f>
        <v>0</v>
      </c>
      <c r="F81" s="12">
        <f t="shared" si="6"/>
        <v>0</v>
      </c>
      <c r="G81" s="12">
        <f>TRUNC(단가대비표!P72,0)</f>
        <v>0</v>
      </c>
      <c r="H81" s="12">
        <f t="shared" si="7"/>
        <v>0</v>
      </c>
      <c r="I81" s="12">
        <f>TRUNC(단가대비표!V72,0)</f>
        <v>772880</v>
      </c>
      <c r="J81" s="12">
        <f t="shared" si="8"/>
        <v>389631994</v>
      </c>
      <c r="K81" s="12">
        <f t="shared" si="9"/>
        <v>772880</v>
      </c>
      <c r="L81" s="12">
        <f t="shared" si="9"/>
        <v>389631994</v>
      </c>
      <c r="M81" s="9" t="s">
        <v>51</v>
      </c>
      <c r="N81" s="2" t="s">
        <v>168</v>
      </c>
      <c r="O81" s="2" t="s">
        <v>51</v>
      </c>
      <c r="P81" s="2" t="s">
        <v>51</v>
      </c>
      <c r="Q81" s="2" t="s">
        <v>142</v>
      </c>
      <c r="R81" s="2" t="s">
        <v>60</v>
      </c>
      <c r="S81" s="2" t="s">
        <v>60</v>
      </c>
      <c r="T81" s="2" t="s">
        <v>59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2" t="s">
        <v>51</v>
      </c>
      <c r="AS81" s="2" t="s">
        <v>51</v>
      </c>
      <c r="AT81" s="3"/>
      <c r="AU81" s="2" t="s">
        <v>169</v>
      </c>
      <c r="AV81" s="3">
        <v>29</v>
      </c>
    </row>
    <row r="82" spans="1:48" ht="30" customHeight="1">
      <c r="A82" s="9" t="s">
        <v>170</v>
      </c>
      <c r="B82" s="9" t="s">
        <v>51</v>
      </c>
      <c r="C82" s="9" t="s">
        <v>164</v>
      </c>
      <c r="D82" s="38">
        <f>+[1]내역적용!E37</f>
        <v>8</v>
      </c>
      <c r="E82" s="12">
        <f>TRUNC(단가대비표!O73,0)</f>
        <v>0</v>
      </c>
      <c r="F82" s="12">
        <f t="shared" si="6"/>
        <v>0</v>
      </c>
      <c r="G82" s="12">
        <f>TRUNC(단가대비표!P73,0)</f>
        <v>0</v>
      </c>
      <c r="H82" s="12">
        <f t="shared" si="7"/>
        <v>0</v>
      </c>
      <c r="I82" s="12">
        <f>TRUNC(단가대비표!V73,0)</f>
        <v>1000000</v>
      </c>
      <c r="J82" s="12">
        <f t="shared" si="8"/>
        <v>8000000</v>
      </c>
      <c r="K82" s="12">
        <f t="shared" si="9"/>
        <v>1000000</v>
      </c>
      <c r="L82" s="12">
        <f t="shared" si="9"/>
        <v>8000000</v>
      </c>
      <c r="M82" s="9" t="s">
        <v>51</v>
      </c>
      <c r="N82" s="2" t="s">
        <v>171</v>
      </c>
      <c r="O82" s="2" t="s">
        <v>51</v>
      </c>
      <c r="P82" s="2" t="s">
        <v>51</v>
      </c>
      <c r="Q82" s="2" t="s">
        <v>142</v>
      </c>
      <c r="R82" s="2" t="s">
        <v>60</v>
      </c>
      <c r="S82" s="2" t="s">
        <v>60</v>
      </c>
      <c r="T82" s="2" t="s">
        <v>59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2" t="s">
        <v>51</v>
      </c>
      <c r="AS82" s="2" t="s">
        <v>51</v>
      </c>
      <c r="AT82" s="3"/>
      <c r="AU82" s="2" t="s">
        <v>172</v>
      </c>
      <c r="AV82" s="3">
        <v>30</v>
      </c>
    </row>
    <row r="83" spans="1:48" ht="30" customHeight="1">
      <c r="A83" s="9" t="s">
        <v>173</v>
      </c>
      <c r="B83" s="9" t="s">
        <v>51</v>
      </c>
      <c r="C83" s="9" t="s">
        <v>150</v>
      </c>
      <c r="D83" s="38">
        <f>+[1]내역적용!E38</f>
        <v>504.13</v>
      </c>
      <c r="E83" s="12">
        <f>TRUNC(중기단가목록!E12,0)</f>
        <v>0</v>
      </c>
      <c r="F83" s="12">
        <f t="shared" si="6"/>
        <v>0</v>
      </c>
      <c r="G83" s="12">
        <f>TRUNC(중기단가목록!F12,0)</f>
        <v>5291</v>
      </c>
      <c r="H83" s="12">
        <f t="shared" si="7"/>
        <v>2667351</v>
      </c>
      <c r="I83" s="12">
        <f>TRUNC(중기단가목록!G12,0)</f>
        <v>0</v>
      </c>
      <c r="J83" s="12">
        <f t="shared" si="8"/>
        <v>0</v>
      </c>
      <c r="K83" s="12">
        <f t="shared" si="9"/>
        <v>5291</v>
      </c>
      <c r="L83" s="12">
        <f t="shared" si="9"/>
        <v>2667351</v>
      </c>
      <c r="M83" s="9" t="s">
        <v>174</v>
      </c>
      <c r="N83" s="2" t="s">
        <v>175</v>
      </c>
      <c r="O83" s="2" t="s">
        <v>51</v>
      </c>
      <c r="P83" s="2" t="s">
        <v>51</v>
      </c>
      <c r="Q83" s="2" t="s">
        <v>142</v>
      </c>
      <c r="R83" s="2" t="s">
        <v>60</v>
      </c>
      <c r="S83" s="2" t="s">
        <v>59</v>
      </c>
      <c r="T83" s="2" t="s">
        <v>60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2" t="s">
        <v>51</v>
      </c>
      <c r="AS83" s="2" t="s">
        <v>51</v>
      </c>
      <c r="AT83" s="3"/>
      <c r="AU83" s="2" t="s">
        <v>176</v>
      </c>
      <c r="AV83" s="3">
        <v>49</v>
      </c>
    </row>
    <row r="84" spans="1:48" ht="30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48" ht="30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48" ht="30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48" ht="30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48" ht="30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48" ht="30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48" ht="30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48" ht="30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48" ht="30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48" ht="30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48" ht="30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48" ht="30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48" ht="30" customHeight="1">
      <c r="A96" s="9" t="s">
        <v>77</v>
      </c>
      <c r="B96" s="10"/>
      <c r="C96" s="10"/>
      <c r="D96" s="10"/>
      <c r="E96" s="10"/>
      <c r="F96" s="12">
        <f>SUM(F75:F95)</f>
        <v>4274350</v>
      </c>
      <c r="G96" s="10"/>
      <c r="H96" s="12">
        <f>SUM(H75:H95)</f>
        <v>14392783</v>
      </c>
      <c r="I96" s="10"/>
      <c r="J96" s="12">
        <f>SUM(J75:J95)</f>
        <v>442220214</v>
      </c>
      <c r="K96" s="10"/>
      <c r="L96" s="12">
        <f>SUM(L75:L95)</f>
        <v>460887347</v>
      </c>
      <c r="M96" s="10"/>
      <c r="N96" t="s">
        <v>78</v>
      </c>
    </row>
    <row r="97" spans="1:48" ht="30" customHeight="1">
      <c r="A97" s="9" t="s">
        <v>177</v>
      </c>
      <c r="B97" s="9" t="s">
        <v>51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3"/>
      <c r="O97" s="3"/>
      <c r="P97" s="3"/>
      <c r="Q97" s="2" t="s">
        <v>178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1:48" ht="30" customHeight="1">
      <c r="A98" s="9" t="s">
        <v>179</v>
      </c>
      <c r="B98" s="9" t="s">
        <v>180</v>
      </c>
      <c r="C98" s="9" t="s">
        <v>181</v>
      </c>
      <c r="D98" s="10">
        <v>30</v>
      </c>
      <c r="E98" s="12">
        <f>TRUNC(일위대가목록!E15,0)</f>
        <v>19280</v>
      </c>
      <c r="F98" s="12">
        <f>TRUNC(E98*D98, 0)</f>
        <v>578400</v>
      </c>
      <c r="G98" s="12">
        <f>TRUNC(일위대가목록!F15,0)</f>
        <v>0</v>
      </c>
      <c r="H98" s="12">
        <f>TRUNC(G98*D98, 0)</f>
        <v>0</v>
      </c>
      <c r="I98" s="12">
        <f>TRUNC(일위대가목록!G15,0)</f>
        <v>30258</v>
      </c>
      <c r="J98" s="12">
        <f>TRUNC(I98*D98, 0)</f>
        <v>907740</v>
      </c>
      <c r="K98" s="12">
        <f t="shared" ref="K98:L101" si="10">TRUNC(E98+G98+I98, 0)</f>
        <v>49538</v>
      </c>
      <c r="L98" s="12">
        <f t="shared" si="10"/>
        <v>1486140</v>
      </c>
      <c r="M98" s="9" t="s">
        <v>182</v>
      </c>
      <c r="N98" s="2" t="s">
        <v>183</v>
      </c>
      <c r="O98" s="2" t="s">
        <v>51</v>
      </c>
      <c r="P98" s="2" t="s">
        <v>51</v>
      </c>
      <c r="Q98" s="2" t="s">
        <v>178</v>
      </c>
      <c r="R98" s="2" t="s">
        <v>59</v>
      </c>
      <c r="S98" s="2" t="s">
        <v>60</v>
      </c>
      <c r="T98" s="2" t="s">
        <v>60</v>
      </c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2" t="s">
        <v>51</v>
      </c>
      <c r="AS98" s="2" t="s">
        <v>51</v>
      </c>
      <c r="AT98" s="3"/>
      <c r="AU98" s="2" t="s">
        <v>184</v>
      </c>
      <c r="AV98" s="3">
        <v>32</v>
      </c>
    </row>
    <row r="99" spans="1:48" ht="30" customHeight="1">
      <c r="A99" s="9" t="s">
        <v>185</v>
      </c>
      <c r="B99" s="9" t="s">
        <v>186</v>
      </c>
      <c r="C99" s="9" t="s">
        <v>137</v>
      </c>
      <c r="D99" s="10">
        <v>2</v>
      </c>
      <c r="E99" s="12">
        <f>TRUNC(단가대비표!O68,0)</f>
        <v>0</v>
      </c>
      <c r="F99" s="12">
        <f>TRUNC(E99*D99, 0)</f>
        <v>0</v>
      </c>
      <c r="G99" s="12">
        <f>TRUNC(단가대비표!P68,0)</f>
        <v>284468</v>
      </c>
      <c r="H99" s="12">
        <f>TRUNC(G99*D99, 0)</f>
        <v>568936</v>
      </c>
      <c r="I99" s="12">
        <f>TRUNC(단가대비표!V68,0)</f>
        <v>0</v>
      </c>
      <c r="J99" s="12">
        <f>TRUNC(I99*D99, 0)</f>
        <v>0</v>
      </c>
      <c r="K99" s="12">
        <f t="shared" si="10"/>
        <v>284468</v>
      </c>
      <c r="L99" s="12">
        <f t="shared" si="10"/>
        <v>568936</v>
      </c>
      <c r="M99" s="9" t="s">
        <v>51</v>
      </c>
      <c r="N99" s="2" t="s">
        <v>187</v>
      </c>
      <c r="O99" s="2" t="s">
        <v>51</v>
      </c>
      <c r="P99" s="2" t="s">
        <v>51</v>
      </c>
      <c r="Q99" s="2" t="s">
        <v>178</v>
      </c>
      <c r="R99" s="2" t="s">
        <v>60</v>
      </c>
      <c r="S99" s="2" t="s">
        <v>60</v>
      </c>
      <c r="T99" s="2" t="s">
        <v>59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2" t="s">
        <v>51</v>
      </c>
      <c r="AS99" s="2" t="s">
        <v>51</v>
      </c>
      <c r="AT99" s="3"/>
      <c r="AU99" s="2" t="s">
        <v>188</v>
      </c>
      <c r="AV99" s="3">
        <v>45</v>
      </c>
    </row>
    <row r="100" spans="1:48" ht="30" customHeight="1">
      <c r="A100" s="9" t="s">
        <v>189</v>
      </c>
      <c r="B100" s="9" t="s">
        <v>186</v>
      </c>
      <c r="C100" s="9" t="s">
        <v>137</v>
      </c>
      <c r="D100" s="10">
        <v>3</v>
      </c>
      <c r="E100" s="12">
        <f>TRUNC(단가대비표!O69,0)</f>
        <v>0</v>
      </c>
      <c r="F100" s="12">
        <f>TRUNC(E100*D100, 0)</f>
        <v>0</v>
      </c>
      <c r="G100" s="12">
        <f>TRUNC(단가대비표!P69,0)</f>
        <v>215194</v>
      </c>
      <c r="H100" s="12">
        <f>TRUNC(G100*D100, 0)</f>
        <v>645582</v>
      </c>
      <c r="I100" s="12">
        <f>TRUNC(단가대비표!V69,0)</f>
        <v>0</v>
      </c>
      <c r="J100" s="12">
        <f>TRUNC(I100*D100, 0)</f>
        <v>0</v>
      </c>
      <c r="K100" s="12">
        <f t="shared" si="10"/>
        <v>215194</v>
      </c>
      <c r="L100" s="12">
        <f t="shared" si="10"/>
        <v>645582</v>
      </c>
      <c r="M100" s="9" t="s">
        <v>51</v>
      </c>
      <c r="N100" s="2" t="s">
        <v>190</v>
      </c>
      <c r="O100" s="2" t="s">
        <v>51</v>
      </c>
      <c r="P100" s="2" t="s">
        <v>51</v>
      </c>
      <c r="Q100" s="2" t="s">
        <v>178</v>
      </c>
      <c r="R100" s="2" t="s">
        <v>60</v>
      </c>
      <c r="S100" s="2" t="s">
        <v>60</v>
      </c>
      <c r="T100" s="2" t="s">
        <v>59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2" t="s">
        <v>51</v>
      </c>
      <c r="AS100" s="2" t="s">
        <v>51</v>
      </c>
      <c r="AT100" s="3"/>
      <c r="AU100" s="2" t="s">
        <v>191</v>
      </c>
      <c r="AV100" s="3">
        <v>46</v>
      </c>
    </row>
    <row r="101" spans="1:48" ht="30" customHeight="1">
      <c r="A101" s="9" t="s">
        <v>192</v>
      </c>
      <c r="B101" s="9" t="s">
        <v>186</v>
      </c>
      <c r="C101" s="9" t="s">
        <v>137</v>
      </c>
      <c r="D101" s="10">
        <v>6</v>
      </c>
      <c r="E101" s="12">
        <f>TRUNC(단가대비표!O70,0)</f>
        <v>0</v>
      </c>
      <c r="F101" s="12">
        <f>TRUNC(E101*D101, 0)</f>
        <v>0</v>
      </c>
      <c r="G101" s="12">
        <f>TRUNC(단가대비표!P70,0)</f>
        <v>176241</v>
      </c>
      <c r="H101" s="12">
        <f>TRUNC(G101*D101, 0)</f>
        <v>1057446</v>
      </c>
      <c r="I101" s="12">
        <f>TRUNC(단가대비표!V70,0)</f>
        <v>0</v>
      </c>
      <c r="J101" s="12">
        <f>TRUNC(I101*D101, 0)</f>
        <v>0</v>
      </c>
      <c r="K101" s="12">
        <f t="shared" si="10"/>
        <v>176241</v>
      </c>
      <c r="L101" s="12">
        <f t="shared" si="10"/>
        <v>1057446</v>
      </c>
      <c r="M101" s="9" t="s">
        <v>51</v>
      </c>
      <c r="N101" s="2" t="s">
        <v>193</v>
      </c>
      <c r="O101" s="2" t="s">
        <v>51</v>
      </c>
      <c r="P101" s="2" t="s">
        <v>51</v>
      </c>
      <c r="Q101" s="2" t="s">
        <v>178</v>
      </c>
      <c r="R101" s="2" t="s">
        <v>60</v>
      </c>
      <c r="S101" s="2" t="s">
        <v>60</v>
      </c>
      <c r="T101" s="2" t="s">
        <v>59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 t="s">
        <v>51</v>
      </c>
      <c r="AS101" s="2" t="s">
        <v>51</v>
      </c>
      <c r="AT101" s="3"/>
      <c r="AU101" s="2" t="s">
        <v>194</v>
      </c>
      <c r="AV101" s="3">
        <v>47</v>
      </c>
    </row>
    <row r="102" spans="1:48" ht="30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48" ht="30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48" ht="30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48" ht="30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48" ht="30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48" ht="30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48" ht="30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48" ht="30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48" ht="30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48" ht="30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48" ht="30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4" ht="30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4" ht="30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4" ht="30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4" ht="30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4" ht="30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4" ht="30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4" ht="30" customHeight="1">
      <c r="A119" s="9" t="s">
        <v>77</v>
      </c>
      <c r="B119" s="10"/>
      <c r="C119" s="10"/>
      <c r="D119" s="10"/>
      <c r="E119" s="10"/>
      <c r="F119" s="12">
        <f>SUM(F98:F118)</f>
        <v>578400</v>
      </c>
      <c r="G119" s="10"/>
      <c r="H119" s="12">
        <f>SUM(H98:H118)</f>
        <v>2271964</v>
      </c>
      <c r="I119" s="10"/>
      <c r="J119" s="12">
        <f>SUM(J98:J118)</f>
        <v>907740</v>
      </c>
      <c r="K119" s="10"/>
      <c r="L119" s="12">
        <f>SUM(L98:L118)</f>
        <v>3758104</v>
      </c>
      <c r="M119" s="10"/>
      <c r="N119" t="s">
        <v>78</v>
      </c>
    </row>
  </sheetData>
  <mergeCells count="45">
    <mergeCell ref="S3:S4"/>
    <mergeCell ref="A1:M1"/>
    <mergeCell ref="A3:A4"/>
    <mergeCell ref="B3:B4"/>
    <mergeCell ref="C3:C4"/>
    <mergeCell ref="D3:D4"/>
    <mergeCell ref="E3:F3"/>
    <mergeCell ref="G3:H3"/>
    <mergeCell ref="I3:J3"/>
    <mergeCell ref="K3:L3"/>
    <mergeCell ref="M3:M4"/>
    <mergeCell ref="N3:N4"/>
    <mergeCell ref="O3:O4"/>
    <mergeCell ref="P3:P4"/>
    <mergeCell ref="Q3:Q4"/>
    <mergeCell ref="R3:R4"/>
    <mergeCell ref="AE3:AE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Q3:AQ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R3:AR4"/>
    <mergeCell ref="AS3:AS4"/>
    <mergeCell ref="AT3:AT4"/>
    <mergeCell ref="AU3:AU4"/>
    <mergeCell ref="AV3:AV4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  <rowBreaks count="5" manualBreakCount="5">
    <brk id="27" max="16383" man="1"/>
    <brk id="50" max="16383" man="1"/>
    <brk id="73" max="16383" man="1"/>
    <brk id="96" max="16383" man="1"/>
    <brk id="1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view="pageBreakPreview" topLeftCell="B1" zoomScale="60" zoomScaleNormal="85" workbookViewId="0">
      <selection activeCell="R34" sqref="R34"/>
    </sheetView>
  </sheetViews>
  <sheetFormatPr defaultRowHeight="17"/>
  <cols>
    <col min="1" max="1" width="11.58203125" hidden="1" customWidth="1"/>
    <col min="2" max="3" width="30.58203125" customWidth="1"/>
    <col min="4" max="4" width="4.58203125" customWidth="1"/>
    <col min="5" max="8" width="13.58203125" customWidth="1"/>
    <col min="9" max="9" width="8.58203125" customWidth="1"/>
    <col min="10" max="10" width="12.58203125" customWidth="1"/>
    <col min="11" max="12" width="2.58203125" hidden="1" customWidth="1"/>
    <col min="13" max="13" width="20.58203125" customWidth="1"/>
    <col min="14" max="14" width="2.58203125" hidden="1" customWidth="1"/>
  </cols>
  <sheetData>
    <row r="1" spans="1:14" ht="30" customHeight="1">
      <c r="A1" s="79" t="s">
        <v>195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ht="30" customHeight="1">
      <c r="A2" s="80" t="s">
        <v>1255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4" s="46" customFormat="1" ht="15" customHeight="1">
      <c r="A3" s="48" t="s">
        <v>1258</v>
      </c>
      <c r="B3" s="48" t="s">
        <v>1258</v>
      </c>
      <c r="C3" s="48"/>
      <c r="D3" s="48"/>
      <c r="E3" s="48"/>
      <c r="F3" s="47"/>
      <c r="G3" s="47"/>
    </row>
    <row r="4" spans="1:14" ht="30" customHeight="1">
      <c r="A4" s="5" t="s">
        <v>196</v>
      </c>
      <c r="B4" s="5" t="s">
        <v>1</v>
      </c>
      <c r="C4" s="5" t="s">
        <v>2</v>
      </c>
      <c r="D4" s="5" t="s">
        <v>3</v>
      </c>
      <c r="E4" s="5" t="s">
        <v>197</v>
      </c>
      <c r="F4" s="5" t="s">
        <v>198</v>
      </c>
      <c r="G4" s="5" t="s">
        <v>199</v>
      </c>
      <c r="H4" s="5" t="s">
        <v>200</v>
      </c>
      <c r="I4" s="5" t="s">
        <v>201</v>
      </c>
      <c r="J4" s="5" t="s">
        <v>202</v>
      </c>
      <c r="K4" s="5" t="s">
        <v>203</v>
      </c>
      <c r="L4" s="5" t="s">
        <v>204</v>
      </c>
      <c r="M4" s="5" t="s">
        <v>205</v>
      </c>
      <c r="N4" s="1" t="s">
        <v>206</v>
      </c>
    </row>
    <row r="5" spans="1:14" ht="30" customHeight="1">
      <c r="A5" s="9" t="s">
        <v>58</v>
      </c>
      <c r="B5" s="9" t="s">
        <v>55</v>
      </c>
      <c r="C5" s="9" t="s">
        <v>1260</v>
      </c>
      <c r="D5" s="9" t="s">
        <v>56</v>
      </c>
      <c r="E5" s="16">
        <f>일위대가!F25</f>
        <v>0</v>
      </c>
      <c r="F5" s="16">
        <f>일위대가!H25</f>
        <v>0</v>
      </c>
      <c r="G5" s="16">
        <f>일위대가!J25</f>
        <v>146932</v>
      </c>
      <c r="H5" s="16">
        <f t="shared" ref="H5:H50" si="0">E5+F5+G5</f>
        <v>146932</v>
      </c>
      <c r="I5" s="9" t="s">
        <v>57</v>
      </c>
      <c r="J5" s="9" t="s">
        <v>51</v>
      </c>
      <c r="K5" s="9" t="s">
        <v>51</v>
      </c>
      <c r="L5" s="9" t="s">
        <v>51</v>
      </c>
      <c r="M5" s="9" t="s">
        <v>215</v>
      </c>
      <c r="N5" s="2" t="s">
        <v>51</v>
      </c>
    </row>
    <row r="6" spans="1:14" ht="30" customHeight="1">
      <c r="A6" s="9" t="s">
        <v>65</v>
      </c>
      <c r="B6" s="9" t="s">
        <v>62</v>
      </c>
      <c r="C6" s="9" t="s">
        <v>51</v>
      </c>
      <c r="D6" s="9" t="s">
        <v>63</v>
      </c>
      <c r="E6" s="16">
        <f>일위대가!F33</f>
        <v>18553</v>
      </c>
      <c r="F6" s="16">
        <f>일위대가!H33</f>
        <v>135448</v>
      </c>
      <c r="G6" s="16">
        <f>일위대가!J33</f>
        <v>0</v>
      </c>
      <c r="H6" s="16">
        <f t="shared" si="0"/>
        <v>154001</v>
      </c>
      <c r="I6" s="9" t="s">
        <v>64</v>
      </c>
      <c r="J6" s="9" t="s">
        <v>51</v>
      </c>
      <c r="K6" s="9" t="s">
        <v>51</v>
      </c>
      <c r="L6" s="9" t="s">
        <v>51</v>
      </c>
      <c r="M6" s="9" t="s">
        <v>51</v>
      </c>
      <c r="N6" s="2" t="s">
        <v>51</v>
      </c>
    </row>
    <row r="7" spans="1:14" ht="30" customHeight="1">
      <c r="A7" s="9" t="s">
        <v>71</v>
      </c>
      <c r="B7" s="9" t="s">
        <v>67</v>
      </c>
      <c r="C7" s="9" t="s">
        <v>68</v>
      </c>
      <c r="D7" s="9" t="s">
        <v>69</v>
      </c>
      <c r="E7" s="16">
        <f>일위대가!F39</f>
        <v>4019</v>
      </c>
      <c r="F7" s="16">
        <f>일위대가!H39</f>
        <v>76027</v>
      </c>
      <c r="G7" s="16">
        <f>일위대가!J39</f>
        <v>0</v>
      </c>
      <c r="H7" s="16">
        <f t="shared" si="0"/>
        <v>80046</v>
      </c>
      <c r="I7" s="9" t="s">
        <v>70</v>
      </c>
      <c r="J7" s="9" t="s">
        <v>306</v>
      </c>
      <c r="K7" s="9" t="s">
        <v>51</v>
      </c>
      <c r="L7" s="9" t="s">
        <v>51</v>
      </c>
      <c r="M7" s="9" t="s">
        <v>51</v>
      </c>
      <c r="N7" s="2" t="s">
        <v>51</v>
      </c>
    </row>
    <row r="8" spans="1:14" ht="30" customHeight="1">
      <c r="A8" s="9" t="s">
        <v>75</v>
      </c>
      <c r="B8" s="9" t="s">
        <v>67</v>
      </c>
      <c r="C8" s="9" t="s">
        <v>73</v>
      </c>
      <c r="D8" s="9" t="s">
        <v>69</v>
      </c>
      <c r="E8" s="16">
        <f>일위대가!F45</f>
        <v>6576</v>
      </c>
      <c r="F8" s="16">
        <f>일위대가!H45</f>
        <v>130890</v>
      </c>
      <c r="G8" s="16">
        <f>일위대가!J45</f>
        <v>0</v>
      </c>
      <c r="H8" s="16">
        <f t="shared" si="0"/>
        <v>137466</v>
      </c>
      <c r="I8" s="9" t="s">
        <v>74</v>
      </c>
      <c r="J8" s="9" t="s">
        <v>306</v>
      </c>
      <c r="K8" s="9" t="s">
        <v>51</v>
      </c>
      <c r="L8" s="9" t="s">
        <v>51</v>
      </c>
      <c r="M8" s="9" t="s">
        <v>51</v>
      </c>
      <c r="N8" s="2" t="s">
        <v>51</v>
      </c>
    </row>
    <row r="9" spans="1:14" ht="30" customHeight="1">
      <c r="A9" s="9" t="s">
        <v>84</v>
      </c>
      <c r="B9" s="9" t="s">
        <v>81</v>
      </c>
      <c r="C9" s="9" t="s">
        <v>82</v>
      </c>
      <c r="D9" s="9" t="s">
        <v>56</v>
      </c>
      <c r="E9" s="16">
        <f>일위대가!F53</f>
        <v>20</v>
      </c>
      <c r="F9" s="16">
        <f>일위대가!H53</f>
        <v>619</v>
      </c>
      <c r="G9" s="16">
        <f>일위대가!J53</f>
        <v>92</v>
      </c>
      <c r="H9" s="16">
        <f t="shared" si="0"/>
        <v>731</v>
      </c>
      <c r="I9" s="9" t="s">
        <v>83</v>
      </c>
      <c r="J9" s="9" t="s">
        <v>51</v>
      </c>
      <c r="K9" s="9" t="s">
        <v>51</v>
      </c>
      <c r="L9" s="9" t="s">
        <v>51</v>
      </c>
      <c r="M9" s="9" t="s">
        <v>317</v>
      </c>
      <c r="N9" s="2" t="s">
        <v>51</v>
      </c>
    </row>
    <row r="10" spans="1:14" ht="30" customHeight="1">
      <c r="A10" s="9" t="s">
        <v>113</v>
      </c>
      <c r="B10" s="9" t="s">
        <v>109</v>
      </c>
      <c r="C10" s="9" t="s">
        <v>110</v>
      </c>
      <c r="D10" s="9" t="s">
        <v>111</v>
      </c>
      <c r="E10" s="16">
        <f>일위대가!F64</f>
        <v>142253</v>
      </c>
      <c r="F10" s="16">
        <f>일위대가!H64</f>
        <v>1438312</v>
      </c>
      <c r="G10" s="16">
        <f>일위대가!J64</f>
        <v>116029</v>
      </c>
      <c r="H10" s="16">
        <f t="shared" si="0"/>
        <v>1696594</v>
      </c>
      <c r="I10" s="9" t="s">
        <v>112</v>
      </c>
      <c r="J10" s="9" t="s">
        <v>51</v>
      </c>
      <c r="K10" s="9" t="s">
        <v>51</v>
      </c>
      <c r="L10" s="9" t="s">
        <v>51</v>
      </c>
      <c r="M10" s="9" t="s">
        <v>51</v>
      </c>
      <c r="N10" s="2" t="s">
        <v>51</v>
      </c>
    </row>
    <row r="11" spans="1:14" ht="30" customHeight="1">
      <c r="A11" s="9" t="s">
        <v>118</v>
      </c>
      <c r="B11" s="9" t="s">
        <v>115</v>
      </c>
      <c r="C11" s="9" t="s">
        <v>116</v>
      </c>
      <c r="D11" s="9" t="s">
        <v>63</v>
      </c>
      <c r="E11" s="16">
        <f>일위대가!F77</f>
        <v>940926</v>
      </c>
      <c r="F11" s="16">
        <f>일위대가!H77</f>
        <v>6502761</v>
      </c>
      <c r="G11" s="16">
        <f>일위대가!J77</f>
        <v>594500</v>
      </c>
      <c r="H11" s="16">
        <f t="shared" si="0"/>
        <v>8038187</v>
      </c>
      <c r="I11" s="9" t="s">
        <v>117</v>
      </c>
      <c r="J11" s="9" t="s">
        <v>51</v>
      </c>
      <c r="K11" s="9" t="s">
        <v>51</v>
      </c>
      <c r="L11" s="9" t="s">
        <v>51</v>
      </c>
      <c r="M11" s="9" t="s">
        <v>51</v>
      </c>
      <c r="N11" s="2" t="s">
        <v>51</v>
      </c>
    </row>
    <row r="12" spans="1:14" ht="30" customHeight="1">
      <c r="A12" s="9" t="s">
        <v>123</v>
      </c>
      <c r="B12" s="9" t="s">
        <v>120</v>
      </c>
      <c r="C12" s="9" t="s">
        <v>121</v>
      </c>
      <c r="D12" s="9" t="s">
        <v>56</v>
      </c>
      <c r="E12" s="16">
        <f>일위대가!F83</f>
        <v>14513</v>
      </c>
      <c r="F12" s="16">
        <f>일위대가!H83</f>
        <v>5010</v>
      </c>
      <c r="G12" s="16">
        <f>일위대가!J83</f>
        <v>642</v>
      </c>
      <c r="H12" s="16">
        <f t="shared" si="0"/>
        <v>20165</v>
      </c>
      <c r="I12" s="9" t="s">
        <v>122</v>
      </c>
      <c r="J12" s="9" t="s">
        <v>51</v>
      </c>
      <c r="K12" s="9" t="s">
        <v>51</v>
      </c>
      <c r="L12" s="9" t="s">
        <v>51</v>
      </c>
      <c r="M12" s="9" t="s">
        <v>390</v>
      </c>
      <c r="N12" s="2" t="s">
        <v>51</v>
      </c>
    </row>
    <row r="13" spans="1:14" ht="30" customHeight="1">
      <c r="A13" s="9" t="s">
        <v>128</v>
      </c>
      <c r="B13" s="9" t="s">
        <v>125</v>
      </c>
      <c r="C13" s="9" t="s">
        <v>126</v>
      </c>
      <c r="D13" s="9" t="s">
        <v>88</v>
      </c>
      <c r="E13" s="16">
        <f>일위대가!F88</f>
        <v>0</v>
      </c>
      <c r="F13" s="16">
        <f>일위대가!H88</f>
        <v>142506</v>
      </c>
      <c r="G13" s="16">
        <f>일위대가!J88</f>
        <v>0</v>
      </c>
      <c r="H13" s="16">
        <f t="shared" si="0"/>
        <v>142506</v>
      </c>
      <c r="I13" s="9" t="s">
        <v>127</v>
      </c>
      <c r="J13" s="9" t="s">
        <v>51</v>
      </c>
      <c r="K13" s="9" t="s">
        <v>51</v>
      </c>
      <c r="L13" s="9" t="s">
        <v>51</v>
      </c>
      <c r="M13" s="9" t="s">
        <v>404</v>
      </c>
      <c r="N13" s="2" t="s">
        <v>51</v>
      </c>
    </row>
    <row r="14" spans="1:14" ht="30" customHeight="1">
      <c r="A14" s="9" t="s">
        <v>139</v>
      </c>
      <c r="B14" s="9" t="s">
        <v>135</v>
      </c>
      <c r="C14" s="9" t="s">
        <v>136</v>
      </c>
      <c r="D14" s="9" t="s">
        <v>137</v>
      </c>
      <c r="E14" s="16">
        <f>일위대가!F93</f>
        <v>16344</v>
      </c>
      <c r="F14" s="16">
        <f>일위대가!H93</f>
        <v>326888</v>
      </c>
      <c r="G14" s="16">
        <f>일위대가!J93</f>
        <v>0</v>
      </c>
      <c r="H14" s="16">
        <f t="shared" si="0"/>
        <v>343232</v>
      </c>
      <c r="I14" s="9" t="s">
        <v>138</v>
      </c>
      <c r="J14" s="9" t="s">
        <v>51</v>
      </c>
      <c r="K14" s="9" t="s">
        <v>51</v>
      </c>
      <c r="L14" s="9" t="s">
        <v>51</v>
      </c>
      <c r="M14" s="9" t="s">
        <v>407</v>
      </c>
      <c r="N14" s="2" t="s">
        <v>51</v>
      </c>
    </row>
    <row r="15" spans="1:14" ht="30" customHeight="1">
      <c r="A15" s="9" t="s">
        <v>183</v>
      </c>
      <c r="B15" s="9" t="s">
        <v>179</v>
      </c>
      <c r="C15" s="9" t="s">
        <v>180</v>
      </c>
      <c r="D15" s="9" t="s">
        <v>181</v>
      </c>
      <c r="E15" s="16">
        <f>일위대가!F100</f>
        <v>19280</v>
      </c>
      <c r="F15" s="16">
        <f>일위대가!H100</f>
        <v>0</v>
      </c>
      <c r="G15" s="16">
        <f>일위대가!J100</f>
        <v>30258</v>
      </c>
      <c r="H15" s="16">
        <f t="shared" si="0"/>
        <v>49538</v>
      </c>
      <c r="I15" s="9" t="s">
        <v>182</v>
      </c>
      <c r="J15" s="9" t="s">
        <v>51</v>
      </c>
      <c r="K15" s="9" t="s">
        <v>51</v>
      </c>
      <c r="L15" s="9" t="s">
        <v>51</v>
      </c>
      <c r="M15" s="9" t="s">
        <v>51</v>
      </c>
      <c r="N15" s="2" t="s">
        <v>51</v>
      </c>
    </row>
    <row r="16" spans="1:14" ht="30" customHeight="1">
      <c r="A16" s="9" t="s">
        <v>272</v>
      </c>
      <c r="B16" s="9" t="s">
        <v>270</v>
      </c>
      <c r="C16" s="9" t="s">
        <v>271</v>
      </c>
      <c r="D16" s="9" t="s">
        <v>56</v>
      </c>
      <c r="E16" s="16">
        <f>일위대가!F107</f>
        <v>0</v>
      </c>
      <c r="F16" s="16">
        <f>일위대가!H107</f>
        <v>0</v>
      </c>
      <c r="G16" s="16">
        <f>일위대가!J107</f>
        <v>86015</v>
      </c>
      <c r="H16" s="16">
        <f t="shared" si="0"/>
        <v>86015</v>
      </c>
      <c r="I16" s="9" t="s">
        <v>431</v>
      </c>
      <c r="J16" s="9" t="s">
        <v>51</v>
      </c>
      <c r="K16" s="9" t="s">
        <v>51</v>
      </c>
      <c r="L16" s="9" t="s">
        <v>51</v>
      </c>
      <c r="M16" s="9" t="s">
        <v>432</v>
      </c>
      <c r="N16" s="2" t="s">
        <v>51</v>
      </c>
    </row>
    <row r="17" spans="1:14" ht="30" customHeight="1">
      <c r="A17" s="9" t="s">
        <v>276</v>
      </c>
      <c r="B17" s="9" t="s">
        <v>274</v>
      </c>
      <c r="C17" s="9" t="s">
        <v>275</v>
      </c>
      <c r="D17" s="9" t="s">
        <v>56</v>
      </c>
      <c r="E17" s="16">
        <f>일위대가!F116</f>
        <v>0</v>
      </c>
      <c r="F17" s="16">
        <f>일위대가!H116</f>
        <v>0</v>
      </c>
      <c r="G17" s="16">
        <f>일위대가!J116</f>
        <v>49644</v>
      </c>
      <c r="H17" s="16">
        <f t="shared" si="0"/>
        <v>49644</v>
      </c>
      <c r="I17" s="9" t="s">
        <v>439</v>
      </c>
      <c r="J17" s="9" t="s">
        <v>51</v>
      </c>
      <c r="K17" s="9" t="s">
        <v>51</v>
      </c>
      <c r="L17" s="9" t="s">
        <v>51</v>
      </c>
      <c r="M17" s="9" t="s">
        <v>440</v>
      </c>
      <c r="N17" s="2" t="s">
        <v>51</v>
      </c>
    </row>
    <row r="18" spans="1:14" ht="30" customHeight="1">
      <c r="A18" s="9" t="s">
        <v>443</v>
      </c>
      <c r="B18" s="9" t="s">
        <v>441</v>
      </c>
      <c r="C18" s="9" t="s">
        <v>442</v>
      </c>
      <c r="D18" s="9" t="s">
        <v>88</v>
      </c>
      <c r="E18" s="16">
        <f>일위대가!F122</f>
        <v>0</v>
      </c>
      <c r="F18" s="16">
        <f>일위대가!H122</f>
        <v>0</v>
      </c>
      <c r="G18" s="16">
        <f>일위대가!J122</f>
        <v>110123</v>
      </c>
      <c r="H18" s="16">
        <f t="shared" si="0"/>
        <v>110123</v>
      </c>
      <c r="I18" s="9" t="s">
        <v>463</v>
      </c>
      <c r="J18" s="9" t="s">
        <v>51</v>
      </c>
      <c r="K18" s="9" t="s">
        <v>51</v>
      </c>
      <c r="L18" s="9" t="s">
        <v>51</v>
      </c>
      <c r="M18" s="9" t="s">
        <v>440</v>
      </c>
      <c r="N18" s="2" t="s">
        <v>51</v>
      </c>
    </row>
    <row r="19" spans="1:14" ht="30" customHeight="1">
      <c r="A19" s="9" t="s">
        <v>447</v>
      </c>
      <c r="B19" s="9" t="s">
        <v>445</v>
      </c>
      <c r="C19" s="9" t="s">
        <v>446</v>
      </c>
      <c r="D19" s="9" t="s">
        <v>88</v>
      </c>
      <c r="E19" s="16">
        <f>일위대가!F128</f>
        <v>78035</v>
      </c>
      <c r="F19" s="16">
        <f>일위대가!H128</f>
        <v>60671</v>
      </c>
      <c r="G19" s="16">
        <f>일위대가!J128</f>
        <v>0</v>
      </c>
      <c r="H19" s="16">
        <f t="shared" si="0"/>
        <v>138706</v>
      </c>
      <c r="I19" s="9" t="s">
        <v>474</v>
      </c>
      <c r="J19" s="9" t="s">
        <v>51</v>
      </c>
      <c r="K19" s="9" t="s">
        <v>51</v>
      </c>
      <c r="L19" s="9" t="s">
        <v>51</v>
      </c>
      <c r="M19" s="9" t="s">
        <v>475</v>
      </c>
      <c r="N19" s="2" t="s">
        <v>51</v>
      </c>
    </row>
    <row r="20" spans="1:14" ht="30" customHeight="1">
      <c r="A20" s="9" t="s">
        <v>451</v>
      </c>
      <c r="B20" s="9" t="s">
        <v>449</v>
      </c>
      <c r="C20" s="9" t="s">
        <v>450</v>
      </c>
      <c r="D20" s="9" t="s">
        <v>56</v>
      </c>
      <c r="E20" s="16">
        <f>일위대가!F134</f>
        <v>0</v>
      </c>
      <c r="F20" s="16">
        <f>일위대가!H134</f>
        <v>9687</v>
      </c>
      <c r="G20" s="16">
        <f>일위대가!J134</f>
        <v>193</v>
      </c>
      <c r="H20" s="16">
        <f t="shared" si="0"/>
        <v>9880</v>
      </c>
      <c r="I20" s="9" t="s">
        <v>490</v>
      </c>
      <c r="J20" s="9" t="s">
        <v>51</v>
      </c>
      <c r="K20" s="9" t="s">
        <v>51</v>
      </c>
      <c r="L20" s="9" t="s">
        <v>51</v>
      </c>
      <c r="M20" s="9" t="s">
        <v>491</v>
      </c>
      <c r="N20" s="2" t="s">
        <v>51</v>
      </c>
    </row>
    <row r="21" spans="1:14" ht="30" customHeight="1">
      <c r="A21" s="9" t="s">
        <v>455</v>
      </c>
      <c r="B21" s="9" t="s">
        <v>453</v>
      </c>
      <c r="C21" s="9" t="s">
        <v>454</v>
      </c>
      <c r="D21" s="9" t="s">
        <v>56</v>
      </c>
      <c r="E21" s="16">
        <f>일위대가!F139</f>
        <v>11277</v>
      </c>
      <c r="F21" s="16">
        <f>일위대가!H139</f>
        <v>3885</v>
      </c>
      <c r="G21" s="16">
        <f>일위대가!J139</f>
        <v>0</v>
      </c>
      <c r="H21" s="16">
        <f t="shared" si="0"/>
        <v>15162</v>
      </c>
      <c r="I21" s="9" t="s">
        <v>498</v>
      </c>
      <c r="J21" s="9" t="s">
        <v>51</v>
      </c>
      <c r="K21" s="9" t="s">
        <v>51</v>
      </c>
      <c r="L21" s="9" t="s">
        <v>51</v>
      </c>
      <c r="M21" s="9" t="s">
        <v>499</v>
      </c>
      <c r="N21" s="2" t="s">
        <v>51</v>
      </c>
    </row>
    <row r="22" spans="1:14" ht="30" customHeight="1">
      <c r="A22" s="9" t="s">
        <v>459</v>
      </c>
      <c r="B22" s="9" t="s">
        <v>457</v>
      </c>
      <c r="C22" s="9" t="s">
        <v>458</v>
      </c>
      <c r="D22" s="9" t="s">
        <v>226</v>
      </c>
      <c r="E22" s="16">
        <f>일위대가!F146</f>
        <v>0</v>
      </c>
      <c r="F22" s="16">
        <f>일위대가!H146</f>
        <v>0</v>
      </c>
      <c r="G22" s="16">
        <f>일위대가!J146</f>
        <v>67158</v>
      </c>
      <c r="H22" s="16">
        <f t="shared" si="0"/>
        <v>67158</v>
      </c>
      <c r="I22" s="9" t="s">
        <v>509</v>
      </c>
      <c r="J22" s="9" t="s">
        <v>51</v>
      </c>
      <c r="K22" s="9" t="s">
        <v>51</v>
      </c>
      <c r="L22" s="9" t="s">
        <v>51</v>
      </c>
      <c r="M22" s="9" t="s">
        <v>510</v>
      </c>
      <c r="N22" s="2" t="s">
        <v>51</v>
      </c>
    </row>
    <row r="23" spans="1:14" ht="30" customHeight="1">
      <c r="A23" s="9" t="s">
        <v>470</v>
      </c>
      <c r="B23" s="9" t="s">
        <v>468</v>
      </c>
      <c r="C23" s="9" t="s">
        <v>469</v>
      </c>
      <c r="D23" s="9" t="s">
        <v>88</v>
      </c>
      <c r="E23" s="16">
        <f>일위대가!F152</f>
        <v>0</v>
      </c>
      <c r="F23" s="16">
        <f>일위대가!H152</f>
        <v>46981</v>
      </c>
      <c r="G23" s="16">
        <f>일위대가!J152</f>
        <v>939</v>
      </c>
      <c r="H23" s="16">
        <f t="shared" si="0"/>
        <v>47920</v>
      </c>
      <c r="I23" s="9" t="s">
        <v>525</v>
      </c>
      <c r="J23" s="9" t="s">
        <v>51</v>
      </c>
      <c r="K23" s="9" t="s">
        <v>51</v>
      </c>
      <c r="L23" s="9" t="s">
        <v>51</v>
      </c>
      <c r="M23" s="9" t="s">
        <v>440</v>
      </c>
      <c r="N23" s="2" t="s">
        <v>51</v>
      </c>
    </row>
    <row r="24" spans="1:14" ht="30" customHeight="1">
      <c r="A24" s="9" t="s">
        <v>487</v>
      </c>
      <c r="B24" s="9" t="s">
        <v>484</v>
      </c>
      <c r="C24" s="9" t="s">
        <v>485</v>
      </c>
      <c r="D24" s="9" t="s">
        <v>88</v>
      </c>
      <c r="E24" s="16">
        <f>일위대가!F156</f>
        <v>0</v>
      </c>
      <c r="F24" s="16">
        <f>일위대가!H156</f>
        <v>60671</v>
      </c>
      <c r="G24" s="16">
        <f>일위대가!J156</f>
        <v>0</v>
      </c>
      <c r="H24" s="16">
        <f t="shared" si="0"/>
        <v>60671</v>
      </c>
      <c r="I24" s="9" t="s">
        <v>486</v>
      </c>
      <c r="J24" s="9" t="s">
        <v>51</v>
      </c>
      <c r="K24" s="9" t="s">
        <v>51</v>
      </c>
      <c r="L24" s="9" t="s">
        <v>51</v>
      </c>
      <c r="M24" s="9" t="s">
        <v>475</v>
      </c>
      <c r="N24" s="2" t="s">
        <v>51</v>
      </c>
    </row>
    <row r="25" spans="1:14" ht="30" customHeight="1">
      <c r="A25" s="9" t="s">
        <v>506</v>
      </c>
      <c r="B25" s="9" t="s">
        <v>503</v>
      </c>
      <c r="C25" s="9" t="s">
        <v>504</v>
      </c>
      <c r="D25" s="9" t="s">
        <v>56</v>
      </c>
      <c r="E25" s="16">
        <f>일위대가!F162</f>
        <v>252</v>
      </c>
      <c r="F25" s="16">
        <f>일위대가!H162</f>
        <v>3885</v>
      </c>
      <c r="G25" s="16">
        <f>일위대가!J162</f>
        <v>0</v>
      </c>
      <c r="H25" s="16">
        <f t="shared" si="0"/>
        <v>4137</v>
      </c>
      <c r="I25" s="9" t="s">
        <v>505</v>
      </c>
      <c r="J25" s="9" t="s">
        <v>51</v>
      </c>
      <c r="K25" s="9" t="s">
        <v>51</v>
      </c>
      <c r="L25" s="9" t="s">
        <v>51</v>
      </c>
      <c r="M25" s="9" t="s">
        <v>499</v>
      </c>
      <c r="N25" s="2" t="s">
        <v>51</v>
      </c>
    </row>
    <row r="26" spans="1:14" ht="30" customHeight="1">
      <c r="A26" s="9" t="s">
        <v>517</v>
      </c>
      <c r="B26" s="9" t="s">
        <v>515</v>
      </c>
      <c r="C26" s="9" t="s">
        <v>516</v>
      </c>
      <c r="D26" s="9" t="s">
        <v>56</v>
      </c>
      <c r="E26" s="16">
        <f>일위대가!F167</f>
        <v>0</v>
      </c>
      <c r="F26" s="16">
        <f>일위대가!H167</f>
        <v>23377</v>
      </c>
      <c r="G26" s="16">
        <f>일위대가!J167</f>
        <v>0</v>
      </c>
      <c r="H26" s="16">
        <f t="shared" si="0"/>
        <v>23377</v>
      </c>
      <c r="I26" s="9" t="s">
        <v>543</v>
      </c>
      <c r="J26" s="9" t="s">
        <v>51</v>
      </c>
      <c r="K26" s="9" t="s">
        <v>51</v>
      </c>
      <c r="L26" s="9" t="s">
        <v>51</v>
      </c>
      <c r="M26" s="9" t="s">
        <v>544</v>
      </c>
      <c r="N26" s="2" t="s">
        <v>51</v>
      </c>
    </row>
    <row r="27" spans="1:14" ht="30" customHeight="1">
      <c r="A27" s="9" t="s">
        <v>521</v>
      </c>
      <c r="B27" s="9" t="s">
        <v>519</v>
      </c>
      <c r="C27" s="9" t="s">
        <v>520</v>
      </c>
      <c r="D27" s="9" t="s">
        <v>111</v>
      </c>
      <c r="E27" s="16">
        <f>일위대가!F171</f>
        <v>282</v>
      </c>
      <c r="F27" s="16">
        <f>일위대가!H171</f>
        <v>0</v>
      </c>
      <c r="G27" s="16">
        <f>일위대가!J171</f>
        <v>0</v>
      </c>
      <c r="H27" s="16">
        <f t="shared" si="0"/>
        <v>282</v>
      </c>
      <c r="I27" s="9" t="s">
        <v>550</v>
      </c>
      <c r="J27" s="9" t="s">
        <v>51</v>
      </c>
      <c r="K27" s="9" t="s">
        <v>51</v>
      </c>
      <c r="L27" s="9" t="s">
        <v>51</v>
      </c>
      <c r="M27" s="9" t="s">
        <v>551</v>
      </c>
      <c r="N27" s="2" t="s">
        <v>51</v>
      </c>
    </row>
    <row r="28" spans="1:14" ht="30" hidden="1" customHeight="1">
      <c r="A28" s="9" t="s">
        <v>328</v>
      </c>
      <c r="B28" s="9" t="s">
        <v>324</v>
      </c>
      <c r="C28" s="9" t="s">
        <v>325</v>
      </c>
      <c r="D28" s="9" t="s">
        <v>326</v>
      </c>
      <c r="E28" s="16">
        <f>+중기기초목록!E28</f>
        <v>7430</v>
      </c>
      <c r="F28" s="55">
        <f>+중기기초목록!F28</f>
        <v>44299</v>
      </c>
      <c r="G28" s="55">
        <f>+중기기초목록!G28</f>
        <v>12510</v>
      </c>
      <c r="H28" s="16">
        <f t="shared" si="0"/>
        <v>64239</v>
      </c>
      <c r="I28" s="9" t="s">
        <v>327</v>
      </c>
      <c r="J28" s="9" t="s">
        <v>51</v>
      </c>
      <c r="K28" s="9" t="s">
        <v>51</v>
      </c>
      <c r="L28" s="9" t="s">
        <v>51</v>
      </c>
      <c r="M28" s="9" t="s">
        <v>51</v>
      </c>
      <c r="N28" s="2" t="s">
        <v>59</v>
      </c>
    </row>
    <row r="29" spans="1:14" ht="30" hidden="1" customHeight="1">
      <c r="A29" s="9" t="s">
        <v>332</v>
      </c>
      <c r="B29" s="9" t="s">
        <v>330</v>
      </c>
      <c r="C29" s="9" t="s">
        <v>325</v>
      </c>
      <c r="D29" s="9" t="s">
        <v>326</v>
      </c>
      <c r="E29" s="55">
        <f>+중기기초목록!E29</f>
        <v>0</v>
      </c>
      <c r="F29" s="55">
        <f>+중기기초목록!F29</f>
        <v>0</v>
      </c>
      <c r="G29" s="55">
        <f>+중기기초목록!G29</f>
        <v>3278</v>
      </c>
      <c r="H29" s="16">
        <f t="shared" si="0"/>
        <v>3278</v>
      </c>
      <c r="I29" s="9" t="s">
        <v>331</v>
      </c>
      <c r="J29" s="9" t="s">
        <v>51</v>
      </c>
      <c r="K29" s="9" t="s">
        <v>573</v>
      </c>
      <c r="L29" s="9" t="s">
        <v>51</v>
      </c>
      <c r="M29" s="9" t="s">
        <v>574</v>
      </c>
      <c r="N29" s="2" t="s">
        <v>59</v>
      </c>
    </row>
    <row r="30" spans="1:14" ht="30" hidden="1" customHeight="1">
      <c r="A30" s="9" t="s">
        <v>578</v>
      </c>
      <c r="B30" s="9" t="s">
        <v>324</v>
      </c>
      <c r="C30" s="9" t="s">
        <v>579</v>
      </c>
      <c r="D30" s="9" t="s">
        <v>326</v>
      </c>
      <c r="E30" s="55">
        <f>+중기기초목록!E30</f>
        <v>14834</v>
      </c>
      <c r="F30" s="55">
        <f>+중기기초목록!F30</f>
        <v>44299</v>
      </c>
      <c r="G30" s="55">
        <f>+중기기초목록!G30</f>
        <v>15429</v>
      </c>
      <c r="H30" s="16">
        <f t="shared" si="0"/>
        <v>74562</v>
      </c>
      <c r="I30" s="9" t="s">
        <v>580</v>
      </c>
      <c r="J30" s="9" t="s">
        <v>581</v>
      </c>
      <c r="K30" s="9" t="s">
        <v>573</v>
      </c>
      <c r="L30" s="9" t="s">
        <v>51</v>
      </c>
      <c r="M30" s="9" t="s">
        <v>51</v>
      </c>
      <c r="N30" s="2" t="s">
        <v>59</v>
      </c>
    </row>
    <row r="31" spans="1:14" ht="30" customHeight="1">
      <c r="A31" s="9" t="s">
        <v>338</v>
      </c>
      <c r="B31" s="9" t="s">
        <v>335</v>
      </c>
      <c r="C31" s="9" t="s">
        <v>336</v>
      </c>
      <c r="D31" s="9" t="s">
        <v>88</v>
      </c>
      <c r="E31" s="16">
        <f>일위대가!F195</f>
        <v>782</v>
      </c>
      <c r="F31" s="16">
        <f>일위대가!H195</f>
        <v>8097</v>
      </c>
      <c r="G31" s="16">
        <f>일위대가!J195</f>
        <v>1022</v>
      </c>
      <c r="H31" s="16">
        <f t="shared" si="0"/>
        <v>9901</v>
      </c>
      <c r="I31" s="9" t="s">
        <v>337</v>
      </c>
      <c r="J31" s="9" t="s">
        <v>51</v>
      </c>
      <c r="K31" s="9" t="s">
        <v>51</v>
      </c>
      <c r="L31" s="9" t="s">
        <v>51</v>
      </c>
      <c r="M31" s="9" t="s">
        <v>51</v>
      </c>
      <c r="N31" s="2" t="s">
        <v>51</v>
      </c>
    </row>
    <row r="32" spans="1:14" ht="30" customHeight="1">
      <c r="A32" s="9" t="s">
        <v>343</v>
      </c>
      <c r="B32" s="9" t="s">
        <v>340</v>
      </c>
      <c r="C32" s="9" t="s">
        <v>341</v>
      </c>
      <c r="D32" s="9" t="s">
        <v>88</v>
      </c>
      <c r="E32" s="16">
        <f>일위대가!F205</f>
        <v>46706</v>
      </c>
      <c r="F32" s="16">
        <f>일위대가!H205</f>
        <v>88850</v>
      </c>
      <c r="G32" s="16">
        <f>일위대가!J205</f>
        <v>2563</v>
      </c>
      <c r="H32" s="16">
        <f t="shared" si="0"/>
        <v>138119</v>
      </c>
      <c r="I32" s="9" t="s">
        <v>342</v>
      </c>
      <c r="J32" s="9" t="s">
        <v>51</v>
      </c>
      <c r="K32" s="9" t="s">
        <v>51</v>
      </c>
      <c r="L32" s="9" t="s">
        <v>51</v>
      </c>
      <c r="M32" s="9" t="s">
        <v>51</v>
      </c>
      <c r="N32" s="2" t="s">
        <v>51</v>
      </c>
    </row>
    <row r="33" spans="1:14" ht="30" customHeight="1">
      <c r="A33" s="9" t="s">
        <v>348</v>
      </c>
      <c r="B33" s="9" t="s">
        <v>345</v>
      </c>
      <c r="C33" s="9" t="s">
        <v>346</v>
      </c>
      <c r="D33" s="9" t="s">
        <v>56</v>
      </c>
      <c r="E33" s="16">
        <f>일위대가!F210</f>
        <v>7872</v>
      </c>
      <c r="F33" s="16">
        <f>일위대가!H210</f>
        <v>25449</v>
      </c>
      <c r="G33" s="16">
        <f>일위대가!J210</f>
        <v>254</v>
      </c>
      <c r="H33" s="16">
        <f t="shared" si="0"/>
        <v>33575</v>
      </c>
      <c r="I33" s="9" t="s">
        <v>347</v>
      </c>
      <c r="J33" s="9" t="s">
        <v>51</v>
      </c>
      <c r="K33" s="9" t="s">
        <v>51</v>
      </c>
      <c r="L33" s="9" t="s">
        <v>51</v>
      </c>
      <c r="M33" s="9" t="s">
        <v>51</v>
      </c>
      <c r="N33" s="2" t="s">
        <v>51</v>
      </c>
    </row>
    <row r="34" spans="1:14" ht="30" customHeight="1">
      <c r="A34" s="9" t="s">
        <v>352</v>
      </c>
      <c r="B34" s="9" t="s">
        <v>350</v>
      </c>
      <c r="C34" s="9" t="s">
        <v>51</v>
      </c>
      <c r="D34" s="9" t="s">
        <v>88</v>
      </c>
      <c r="E34" s="16">
        <f>일위대가!F219</f>
        <v>113110</v>
      </c>
      <c r="F34" s="16">
        <f>일위대가!H219</f>
        <v>124159</v>
      </c>
      <c r="G34" s="16">
        <f>일위대가!J219</f>
        <v>0</v>
      </c>
      <c r="H34" s="16">
        <f t="shared" si="0"/>
        <v>237269</v>
      </c>
      <c r="I34" s="9" t="s">
        <v>351</v>
      </c>
      <c r="J34" s="9" t="s">
        <v>51</v>
      </c>
      <c r="K34" s="9" t="s">
        <v>51</v>
      </c>
      <c r="L34" s="9" t="s">
        <v>51</v>
      </c>
      <c r="M34" s="9" t="s">
        <v>625</v>
      </c>
      <c r="N34" s="2" t="s">
        <v>51</v>
      </c>
    </row>
    <row r="35" spans="1:14" ht="30" customHeight="1">
      <c r="A35" s="9" t="s">
        <v>356</v>
      </c>
      <c r="B35" s="9" t="s">
        <v>354</v>
      </c>
      <c r="C35" s="9" t="s">
        <v>51</v>
      </c>
      <c r="D35" s="9" t="s">
        <v>88</v>
      </c>
      <c r="E35" s="16">
        <f>일위대가!F226</f>
        <v>0</v>
      </c>
      <c r="F35" s="16">
        <f>일위대가!H226</f>
        <v>238248</v>
      </c>
      <c r="G35" s="16">
        <f>일위대가!J226</f>
        <v>11912</v>
      </c>
      <c r="H35" s="16">
        <f t="shared" si="0"/>
        <v>250160</v>
      </c>
      <c r="I35" s="9" t="s">
        <v>355</v>
      </c>
      <c r="J35" s="9" t="s">
        <v>51</v>
      </c>
      <c r="K35" s="9" t="s">
        <v>51</v>
      </c>
      <c r="L35" s="9" t="s">
        <v>51</v>
      </c>
      <c r="M35" s="9" t="s">
        <v>51</v>
      </c>
      <c r="N35" s="2" t="s">
        <v>51</v>
      </c>
    </row>
    <row r="36" spans="1:14" ht="30" customHeight="1">
      <c r="A36" s="9" t="s">
        <v>360</v>
      </c>
      <c r="B36" s="9" t="s">
        <v>358</v>
      </c>
      <c r="C36" s="9" t="s">
        <v>51</v>
      </c>
      <c r="D36" s="9" t="s">
        <v>88</v>
      </c>
      <c r="E36" s="16">
        <f>일위대가!F234</f>
        <v>37542</v>
      </c>
      <c r="F36" s="16">
        <f>일위대가!H234</f>
        <v>320215</v>
      </c>
      <c r="G36" s="16">
        <f>일위대가!J234</f>
        <v>58271</v>
      </c>
      <c r="H36" s="16">
        <f t="shared" si="0"/>
        <v>416028</v>
      </c>
      <c r="I36" s="9" t="s">
        <v>359</v>
      </c>
      <c r="J36" s="9" t="s">
        <v>51</v>
      </c>
      <c r="K36" s="9" t="s">
        <v>51</v>
      </c>
      <c r="L36" s="9" t="s">
        <v>51</v>
      </c>
      <c r="M36" s="9" t="s">
        <v>51</v>
      </c>
      <c r="N36" s="2" t="s">
        <v>51</v>
      </c>
    </row>
    <row r="37" spans="1:14" ht="30" customHeight="1">
      <c r="A37" s="9" t="s">
        <v>364</v>
      </c>
      <c r="B37" s="9" t="s">
        <v>362</v>
      </c>
      <c r="C37" s="9" t="s">
        <v>51</v>
      </c>
      <c r="D37" s="9" t="s">
        <v>56</v>
      </c>
      <c r="E37" s="16">
        <f>일위대가!F241</f>
        <v>0</v>
      </c>
      <c r="F37" s="16">
        <f>일위대가!H241</f>
        <v>615003</v>
      </c>
      <c r="G37" s="16">
        <f>일위대가!J241</f>
        <v>30750</v>
      </c>
      <c r="H37" s="16">
        <f t="shared" si="0"/>
        <v>645753</v>
      </c>
      <c r="I37" s="9" t="s">
        <v>363</v>
      </c>
      <c r="J37" s="9" t="s">
        <v>51</v>
      </c>
      <c r="K37" s="9" t="s">
        <v>51</v>
      </c>
      <c r="L37" s="9" t="s">
        <v>51</v>
      </c>
      <c r="M37" s="9" t="s">
        <v>51</v>
      </c>
      <c r="N37" s="2" t="s">
        <v>51</v>
      </c>
    </row>
    <row r="38" spans="1:14" ht="30" hidden="1" customHeight="1">
      <c r="A38" s="9" t="s">
        <v>594</v>
      </c>
      <c r="B38" s="9" t="s">
        <v>591</v>
      </c>
      <c r="C38" s="9" t="s">
        <v>592</v>
      </c>
      <c r="D38" s="9" t="s">
        <v>326</v>
      </c>
      <c r="E38" s="16">
        <f>+중기기초목록!E38</f>
        <v>3053</v>
      </c>
      <c r="F38" s="55">
        <f>+중기기초목록!F38</f>
        <v>28571</v>
      </c>
      <c r="G38" s="55">
        <f>+중기기초목록!G38</f>
        <v>1712</v>
      </c>
      <c r="H38" s="16">
        <f t="shared" si="0"/>
        <v>33336</v>
      </c>
      <c r="I38" s="9" t="s">
        <v>593</v>
      </c>
      <c r="J38" s="9" t="s">
        <v>51</v>
      </c>
      <c r="K38" s="9" t="s">
        <v>51</v>
      </c>
      <c r="L38" s="9" t="s">
        <v>51</v>
      </c>
      <c r="M38" s="9" t="s">
        <v>51</v>
      </c>
      <c r="N38" s="2" t="s">
        <v>59</v>
      </c>
    </row>
    <row r="39" spans="1:14" ht="30" customHeight="1">
      <c r="A39" s="9" t="s">
        <v>617</v>
      </c>
      <c r="B39" s="9" t="s">
        <v>614</v>
      </c>
      <c r="C39" s="9" t="s">
        <v>615</v>
      </c>
      <c r="D39" s="9" t="s">
        <v>56</v>
      </c>
      <c r="E39" s="16">
        <f>일위대가!F255</f>
        <v>7872</v>
      </c>
      <c r="F39" s="16">
        <f>일위대가!H255</f>
        <v>0</v>
      </c>
      <c r="G39" s="16">
        <f>일위대가!J255</f>
        <v>0</v>
      </c>
      <c r="H39" s="16">
        <f t="shared" si="0"/>
        <v>7872</v>
      </c>
      <c r="I39" s="9" t="s">
        <v>616</v>
      </c>
      <c r="J39" s="9" t="s">
        <v>51</v>
      </c>
      <c r="K39" s="9" t="s">
        <v>51</v>
      </c>
      <c r="L39" s="9" t="s">
        <v>51</v>
      </c>
      <c r="M39" s="9" t="s">
        <v>51</v>
      </c>
      <c r="N39" s="2" t="s">
        <v>51</v>
      </c>
    </row>
    <row r="40" spans="1:14" ht="30" customHeight="1">
      <c r="A40" s="9" t="s">
        <v>622</v>
      </c>
      <c r="B40" s="9" t="s">
        <v>619</v>
      </c>
      <c r="C40" s="9" t="s">
        <v>620</v>
      </c>
      <c r="D40" s="9" t="s">
        <v>56</v>
      </c>
      <c r="E40" s="16">
        <f>일위대가!F261</f>
        <v>0</v>
      </c>
      <c r="F40" s="16">
        <f>일위대가!H261</f>
        <v>25449</v>
      </c>
      <c r="G40" s="16">
        <f>일위대가!J261</f>
        <v>254</v>
      </c>
      <c r="H40" s="16">
        <f t="shared" si="0"/>
        <v>25703</v>
      </c>
      <c r="I40" s="9" t="s">
        <v>621</v>
      </c>
      <c r="J40" s="9" t="s">
        <v>51</v>
      </c>
      <c r="K40" s="9" t="s">
        <v>51</v>
      </c>
      <c r="L40" s="9" t="s">
        <v>51</v>
      </c>
      <c r="M40" s="9" t="s">
        <v>51</v>
      </c>
      <c r="N40" s="2" t="s">
        <v>51</v>
      </c>
    </row>
    <row r="41" spans="1:14" ht="30" hidden="1" customHeight="1">
      <c r="A41" s="9" t="s">
        <v>650</v>
      </c>
      <c r="B41" s="9" t="s">
        <v>324</v>
      </c>
      <c r="C41" s="9" t="s">
        <v>648</v>
      </c>
      <c r="D41" s="9" t="s">
        <v>326</v>
      </c>
      <c r="E41" s="16">
        <f>+중기기초목록!E41</f>
        <v>17381</v>
      </c>
      <c r="F41" s="55">
        <f>+중기기초목록!F41</f>
        <v>44299</v>
      </c>
      <c r="G41" s="55">
        <f>+중기기초목록!G41</f>
        <v>21780</v>
      </c>
      <c r="H41" s="16">
        <f t="shared" si="0"/>
        <v>83460</v>
      </c>
      <c r="I41" s="9" t="s">
        <v>649</v>
      </c>
      <c r="J41" s="9" t="s">
        <v>51</v>
      </c>
      <c r="K41" s="9" t="s">
        <v>51</v>
      </c>
      <c r="L41" s="9" t="s">
        <v>51</v>
      </c>
      <c r="M41" s="9" t="s">
        <v>51</v>
      </c>
      <c r="N41" s="2" t="s">
        <v>59</v>
      </c>
    </row>
    <row r="42" spans="1:14" ht="30" customHeight="1">
      <c r="A42" s="9" t="s">
        <v>378</v>
      </c>
      <c r="B42" s="9" t="s">
        <v>358</v>
      </c>
      <c r="C42" s="9" t="s">
        <v>376</v>
      </c>
      <c r="D42" s="9" t="s">
        <v>88</v>
      </c>
      <c r="E42" s="16">
        <f>일위대가!F276</f>
        <v>37542</v>
      </c>
      <c r="F42" s="16">
        <f>일위대가!H276</f>
        <v>320215</v>
      </c>
      <c r="G42" s="16">
        <f>일위대가!J276</f>
        <v>58271</v>
      </c>
      <c r="H42" s="16">
        <f t="shared" si="0"/>
        <v>416028</v>
      </c>
      <c r="I42" s="9" t="s">
        <v>377</v>
      </c>
      <c r="J42" s="9" t="s">
        <v>51</v>
      </c>
      <c r="K42" s="9" t="s">
        <v>51</v>
      </c>
      <c r="L42" s="9" t="s">
        <v>51</v>
      </c>
      <c r="M42" s="9" t="s">
        <v>51</v>
      </c>
      <c r="N42" s="2" t="s">
        <v>51</v>
      </c>
    </row>
    <row r="43" spans="1:14" ht="30" customHeight="1">
      <c r="A43" s="9" t="s">
        <v>381</v>
      </c>
      <c r="B43" s="9" t="s">
        <v>358</v>
      </c>
      <c r="C43" s="9" t="s">
        <v>109</v>
      </c>
      <c r="D43" s="9" t="s">
        <v>88</v>
      </c>
      <c r="E43" s="16">
        <f>일위대가!F284</f>
        <v>37542</v>
      </c>
      <c r="F43" s="16">
        <f>일위대가!H284</f>
        <v>320215</v>
      </c>
      <c r="G43" s="16">
        <f>일위대가!J284</f>
        <v>58271</v>
      </c>
      <c r="H43" s="16">
        <f t="shared" si="0"/>
        <v>416028</v>
      </c>
      <c r="I43" s="9" t="s">
        <v>380</v>
      </c>
      <c r="J43" s="9" t="s">
        <v>51</v>
      </c>
      <c r="K43" s="9" t="s">
        <v>51</v>
      </c>
      <c r="L43" s="9" t="s">
        <v>51</v>
      </c>
      <c r="M43" s="9" t="s">
        <v>51</v>
      </c>
      <c r="N43" s="2" t="s">
        <v>51</v>
      </c>
    </row>
    <row r="44" spans="1:14" ht="30" customHeight="1">
      <c r="A44" s="9" t="s">
        <v>386</v>
      </c>
      <c r="B44" s="9" t="s">
        <v>384</v>
      </c>
      <c r="C44" s="9" t="s">
        <v>51</v>
      </c>
      <c r="D44" s="9" t="s">
        <v>56</v>
      </c>
      <c r="E44" s="16">
        <f>일위대가!F291</f>
        <v>16335</v>
      </c>
      <c r="F44" s="16">
        <f>일위대가!H291</f>
        <v>397024</v>
      </c>
      <c r="G44" s="16">
        <f>일위대가!J291</f>
        <v>0</v>
      </c>
      <c r="H44" s="16">
        <f t="shared" si="0"/>
        <v>413359</v>
      </c>
      <c r="I44" s="9" t="s">
        <v>385</v>
      </c>
      <c r="J44" s="9" t="s">
        <v>51</v>
      </c>
      <c r="K44" s="9" t="s">
        <v>51</v>
      </c>
      <c r="L44" s="9" t="s">
        <v>51</v>
      </c>
      <c r="M44" s="9" t="s">
        <v>703</v>
      </c>
      <c r="N44" s="2" t="s">
        <v>51</v>
      </c>
    </row>
    <row r="45" spans="1:14" ht="30" customHeight="1">
      <c r="A45" s="9" t="s">
        <v>393</v>
      </c>
      <c r="B45" s="9" t="s">
        <v>391</v>
      </c>
      <c r="C45" s="9" t="s">
        <v>51</v>
      </c>
      <c r="D45" s="9" t="s">
        <v>56</v>
      </c>
      <c r="E45" s="16">
        <f>일위대가!F296</f>
        <v>0</v>
      </c>
      <c r="F45" s="16">
        <f>일위대가!H296</f>
        <v>2932</v>
      </c>
      <c r="G45" s="16">
        <f>일위대가!J296</f>
        <v>0</v>
      </c>
      <c r="H45" s="16">
        <f t="shared" si="0"/>
        <v>2932</v>
      </c>
      <c r="I45" s="9" t="s">
        <v>392</v>
      </c>
      <c r="J45" s="9" t="s">
        <v>390</v>
      </c>
      <c r="K45" s="9" t="s">
        <v>51</v>
      </c>
      <c r="L45" s="9" t="s">
        <v>51</v>
      </c>
      <c r="M45" s="9" t="s">
        <v>51</v>
      </c>
      <c r="N45" s="2" t="s">
        <v>51</v>
      </c>
    </row>
    <row r="46" spans="1:14" ht="30" customHeight="1">
      <c r="A46" s="9" t="s">
        <v>397</v>
      </c>
      <c r="B46" s="9" t="s">
        <v>395</v>
      </c>
      <c r="C46" s="9" t="s">
        <v>121</v>
      </c>
      <c r="D46" s="9" t="s">
        <v>56</v>
      </c>
      <c r="E46" s="16">
        <f>일위대가!F301</f>
        <v>473</v>
      </c>
      <c r="F46" s="16">
        <f>일위대가!H301</f>
        <v>2078</v>
      </c>
      <c r="G46" s="16">
        <f>일위대가!J301</f>
        <v>642</v>
      </c>
      <c r="H46" s="16">
        <f t="shared" si="0"/>
        <v>3193</v>
      </c>
      <c r="I46" s="9" t="s">
        <v>396</v>
      </c>
      <c r="J46" s="9" t="s">
        <v>51</v>
      </c>
      <c r="K46" s="9" t="s">
        <v>51</v>
      </c>
      <c r="L46" s="9" t="s">
        <v>51</v>
      </c>
      <c r="M46" s="9" t="s">
        <v>390</v>
      </c>
      <c r="N46" s="2" t="s">
        <v>51</v>
      </c>
    </row>
    <row r="47" spans="1:14" ht="30" hidden="1" customHeight="1">
      <c r="A47" s="9" t="s">
        <v>720</v>
      </c>
      <c r="B47" s="9" t="s">
        <v>324</v>
      </c>
      <c r="C47" s="9" t="s">
        <v>718</v>
      </c>
      <c r="D47" s="9" t="s">
        <v>326</v>
      </c>
      <c r="E47" s="16">
        <f>+중기기초목록!E47</f>
        <v>15283</v>
      </c>
      <c r="F47" s="55">
        <f>+중기기초목록!F47</f>
        <v>44299</v>
      </c>
      <c r="G47" s="55">
        <f>+중기기초목록!G47</f>
        <v>20718</v>
      </c>
      <c r="H47" s="16">
        <f t="shared" si="0"/>
        <v>80300</v>
      </c>
      <c r="I47" s="9" t="s">
        <v>719</v>
      </c>
      <c r="J47" s="9" t="s">
        <v>51</v>
      </c>
      <c r="K47" s="9" t="s">
        <v>573</v>
      </c>
      <c r="L47" s="9" t="s">
        <v>51</v>
      </c>
      <c r="M47" s="9" t="s">
        <v>581</v>
      </c>
      <c r="N47" s="2" t="s">
        <v>59</v>
      </c>
    </row>
    <row r="48" spans="1:14" ht="30" hidden="1" customHeight="1">
      <c r="A48" s="9" t="s">
        <v>729</v>
      </c>
      <c r="B48" s="9" t="s">
        <v>730</v>
      </c>
      <c r="C48" s="9" t="s">
        <v>731</v>
      </c>
      <c r="D48" s="9" t="s">
        <v>326</v>
      </c>
      <c r="E48" s="55">
        <f>+중기기초목록!E48</f>
        <v>38983</v>
      </c>
      <c r="F48" s="55">
        <f>+중기기초목록!F48</f>
        <v>44299</v>
      </c>
      <c r="G48" s="55">
        <f>+중기기초목록!G48</f>
        <v>30024</v>
      </c>
      <c r="H48" s="16">
        <f t="shared" si="0"/>
        <v>113306</v>
      </c>
      <c r="I48" s="9" t="s">
        <v>732</v>
      </c>
      <c r="J48" s="9" t="s">
        <v>51</v>
      </c>
      <c r="K48" s="9" t="s">
        <v>573</v>
      </c>
      <c r="L48" s="9" t="s">
        <v>51</v>
      </c>
      <c r="M48" s="9" t="s">
        <v>733</v>
      </c>
      <c r="N48" s="2" t="s">
        <v>59</v>
      </c>
    </row>
    <row r="49" spans="1:14" ht="30" hidden="1" customHeight="1">
      <c r="A49" s="9" t="s">
        <v>741</v>
      </c>
      <c r="B49" s="9" t="s">
        <v>742</v>
      </c>
      <c r="C49" s="9" t="s">
        <v>731</v>
      </c>
      <c r="D49" s="9" t="s">
        <v>326</v>
      </c>
      <c r="E49" s="55">
        <f>+중기기초목록!E49</f>
        <v>0</v>
      </c>
      <c r="F49" s="55">
        <f>+중기기초목록!F49</f>
        <v>0</v>
      </c>
      <c r="G49" s="55">
        <f>+중기기초목록!G49</f>
        <v>459</v>
      </c>
      <c r="H49" s="16">
        <f t="shared" si="0"/>
        <v>459</v>
      </c>
      <c r="I49" s="9" t="s">
        <v>743</v>
      </c>
      <c r="J49" s="9" t="s">
        <v>51</v>
      </c>
      <c r="K49" s="9" t="s">
        <v>573</v>
      </c>
      <c r="L49" s="9" t="s">
        <v>51</v>
      </c>
      <c r="M49" s="9" t="s">
        <v>744</v>
      </c>
      <c r="N49" s="2" t="s">
        <v>59</v>
      </c>
    </row>
    <row r="50" spans="1:14" ht="30" hidden="1" customHeight="1">
      <c r="A50" s="9" t="s">
        <v>748</v>
      </c>
      <c r="B50" s="9" t="s">
        <v>158</v>
      </c>
      <c r="C50" s="9" t="s">
        <v>749</v>
      </c>
      <c r="D50" s="9" t="s">
        <v>326</v>
      </c>
      <c r="E50" s="55">
        <f>+중기기초목록!E50</f>
        <v>1915</v>
      </c>
      <c r="F50" s="55">
        <f>+중기기초목록!F50</f>
        <v>28571</v>
      </c>
      <c r="G50" s="55">
        <f>+중기기초목록!G50</f>
        <v>644</v>
      </c>
      <c r="H50" s="16">
        <f t="shared" si="0"/>
        <v>31130</v>
      </c>
      <c r="I50" s="9" t="s">
        <v>750</v>
      </c>
      <c r="J50" s="9" t="s">
        <v>51</v>
      </c>
      <c r="K50" s="9" t="s">
        <v>573</v>
      </c>
      <c r="L50" s="9" t="s">
        <v>51</v>
      </c>
      <c r="M50" s="9" t="s">
        <v>751</v>
      </c>
      <c r="N50" s="2" t="s">
        <v>59</v>
      </c>
    </row>
  </sheetData>
  <mergeCells count="2">
    <mergeCell ref="A1:M1"/>
    <mergeCell ref="A2:M2"/>
  </mergeCells>
  <phoneticPr fontId="3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326"/>
  <sheetViews>
    <sheetView view="pageBreakPreview" topLeftCell="A138" zoomScale="70" zoomScaleNormal="70" zoomScaleSheetLayoutView="70" workbookViewId="0">
      <selection activeCell="D155" sqref="D155"/>
    </sheetView>
  </sheetViews>
  <sheetFormatPr defaultRowHeight="17"/>
  <cols>
    <col min="1" max="2" width="30.58203125" customWidth="1"/>
    <col min="3" max="3" width="4.58203125" customWidth="1"/>
    <col min="4" max="4" width="8.58203125" customWidth="1"/>
    <col min="5" max="12" width="13.58203125" customWidth="1"/>
    <col min="13" max="13" width="12.58203125" customWidth="1"/>
    <col min="14" max="47" width="2.58203125" hidden="1" customWidth="1"/>
    <col min="48" max="48" width="1.58203125" hidden="1" customWidth="1"/>
    <col min="49" max="49" width="24.58203125" hidden="1" customWidth="1"/>
    <col min="50" max="51" width="2.58203125" hidden="1" customWidth="1"/>
  </cols>
  <sheetData>
    <row r="1" spans="1:51" ht="30" customHeight="1">
      <c r="A1" s="80" t="s">
        <v>1256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51" s="46" customFormat="1" ht="15" customHeight="1">
      <c r="A2" s="48" t="s">
        <v>1259</v>
      </c>
      <c r="B2" s="48"/>
      <c r="C2" s="48"/>
      <c r="D2" s="48"/>
      <c r="E2" s="48"/>
      <c r="F2" s="47"/>
      <c r="G2" s="47"/>
    </row>
    <row r="3" spans="1:51" ht="30" customHeight="1">
      <c r="A3" s="77" t="s">
        <v>1</v>
      </c>
      <c r="B3" s="77" t="s">
        <v>2</v>
      </c>
      <c r="C3" s="77" t="s">
        <v>3</v>
      </c>
      <c r="D3" s="77" t="s">
        <v>4</v>
      </c>
      <c r="E3" s="77" t="s">
        <v>5</v>
      </c>
      <c r="F3" s="77"/>
      <c r="G3" s="77" t="s">
        <v>8</v>
      </c>
      <c r="H3" s="77"/>
      <c r="I3" s="77" t="s">
        <v>9</v>
      </c>
      <c r="J3" s="77"/>
      <c r="K3" s="77" t="s">
        <v>10</v>
      </c>
      <c r="L3" s="77"/>
      <c r="M3" s="77" t="s">
        <v>11</v>
      </c>
      <c r="N3" s="76" t="s">
        <v>207</v>
      </c>
      <c r="O3" s="76" t="s">
        <v>19</v>
      </c>
      <c r="P3" s="76" t="s">
        <v>21</v>
      </c>
      <c r="Q3" s="76" t="s">
        <v>22</v>
      </c>
      <c r="R3" s="76" t="s">
        <v>23</v>
      </c>
      <c r="S3" s="76" t="s">
        <v>24</v>
      </c>
      <c r="T3" s="76" t="s">
        <v>25</v>
      </c>
      <c r="U3" s="76" t="s">
        <v>26</v>
      </c>
      <c r="V3" s="76" t="s">
        <v>27</v>
      </c>
      <c r="W3" s="76" t="s">
        <v>28</v>
      </c>
      <c r="X3" s="76" t="s">
        <v>29</v>
      </c>
      <c r="Y3" s="76" t="s">
        <v>30</v>
      </c>
      <c r="Z3" s="76" t="s">
        <v>31</v>
      </c>
      <c r="AA3" s="76" t="s">
        <v>32</v>
      </c>
      <c r="AB3" s="76" t="s">
        <v>33</v>
      </c>
      <c r="AC3" s="76" t="s">
        <v>34</v>
      </c>
      <c r="AD3" s="76" t="s">
        <v>35</v>
      </c>
      <c r="AE3" s="76" t="s">
        <v>36</v>
      </c>
      <c r="AF3" s="76" t="s">
        <v>37</v>
      </c>
      <c r="AG3" s="76" t="s">
        <v>38</v>
      </c>
      <c r="AH3" s="76" t="s">
        <v>39</v>
      </c>
      <c r="AI3" s="76" t="s">
        <v>40</v>
      </c>
      <c r="AJ3" s="76" t="s">
        <v>41</v>
      </c>
      <c r="AK3" s="76" t="s">
        <v>42</v>
      </c>
      <c r="AL3" s="76" t="s">
        <v>43</v>
      </c>
      <c r="AM3" s="76" t="s">
        <v>44</v>
      </c>
      <c r="AN3" s="76" t="s">
        <v>45</v>
      </c>
      <c r="AO3" s="76" t="s">
        <v>46</v>
      </c>
      <c r="AP3" s="76" t="s">
        <v>208</v>
      </c>
      <c r="AQ3" s="76" t="s">
        <v>209</v>
      </c>
      <c r="AR3" s="76" t="s">
        <v>210</v>
      </c>
      <c r="AS3" s="76" t="s">
        <v>211</v>
      </c>
      <c r="AT3" s="76" t="s">
        <v>212</v>
      </c>
      <c r="AU3" s="76" t="s">
        <v>213</v>
      </c>
      <c r="AV3" s="76" t="s">
        <v>47</v>
      </c>
      <c r="AW3" s="76" t="s">
        <v>214</v>
      </c>
      <c r="AX3" s="1" t="s">
        <v>206</v>
      </c>
      <c r="AY3" s="1" t="s">
        <v>20</v>
      </c>
    </row>
    <row r="4" spans="1:51" ht="30" customHeight="1">
      <c r="A4" s="77"/>
      <c r="B4" s="77"/>
      <c r="C4" s="77"/>
      <c r="D4" s="77"/>
      <c r="E4" s="5" t="s">
        <v>6</v>
      </c>
      <c r="F4" s="5" t="s">
        <v>7</v>
      </c>
      <c r="G4" s="5" t="s">
        <v>6</v>
      </c>
      <c r="H4" s="5" t="s">
        <v>7</v>
      </c>
      <c r="I4" s="5" t="s">
        <v>6</v>
      </c>
      <c r="J4" s="5" t="s">
        <v>7</v>
      </c>
      <c r="K4" s="5" t="s">
        <v>6</v>
      </c>
      <c r="L4" s="5" t="s">
        <v>7</v>
      </c>
      <c r="M4" s="77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</row>
    <row r="5" spans="1:51" ht="30" customHeight="1">
      <c r="A5" s="83" t="s">
        <v>1261</v>
      </c>
      <c r="B5" s="83"/>
      <c r="C5" s="83"/>
      <c r="D5" s="83"/>
      <c r="E5" s="84"/>
      <c r="F5" s="85"/>
      <c r="G5" s="84"/>
      <c r="H5" s="85"/>
      <c r="I5" s="84"/>
      <c r="J5" s="85"/>
      <c r="K5" s="84"/>
      <c r="L5" s="85"/>
      <c r="M5" s="83"/>
      <c r="N5" s="1" t="s">
        <v>58</v>
      </c>
    </row>
    <row r="6" spans="1:51" ht="30" customHeight="1">
      <c r="A6" s="9" t="s">
        <v>216</v>
      </c>
      <c r="B6" s="9" t="s">
        <v>217</v>
      </c>
      <c r="C6" s="9" t="s">
        <v>111</v>
      </c>
      <c r="D6" s="49">
        <v>7.0000000000000007E-2</v>
      </c>
      <c r="E6" s="15">
        <f>단가대비표!O33</f>
        <v>3060</v>
      </c>
      <c r="F6" s="16">
        <f t="shared" ref="F6:F24" si="0">TRUNC(E6*D6,1)</f>
        <v>214.2</v>
      </c>
      <c r="G6" s="15">
        <f>단가대비표!P33</f>
        <v>0</v>
      </c>
      <c r="H6" s="16">
        <f t="shared" ref="H6:H24" si="1">TRUNC(G6*D6,1)</f>
        <v>0</v>
      </c>
      <c r="I6" s="15">
        <f>단가대비표!V33</f>
        <v>0</v>
      </c>
      <c r="J6" s="16">
        <f t="shared" ref="J6:J24" si="2">TRUNC(I6*D6,1)</f>
        <v>0</v>
      </c>
      <c r="K6" s="15">
        <f t="shared" ref="K6:K24" si="3">TRUNC(E6+G6+I6,1)</f>
        <v>3060</v>
      </c>
      <c r="L6" s="16">
        <f t="shared" ref="L6:L24" si="4">TRUNC(F6+H6+J6,1)</f>
        <v>214.2</v>
      </c>
      <c r="M6" s="9" t="s">
        <v>218</v>
      </c>
      <c r="N6" s="2" t="s">
        <v>51</v>
      </c>
      <c r="O6" s="2" t="s">
        <v>219</v>
      </c>
      <c r="P6" s="2" t="s">
        <v>60</v>
      </c>
      <c r="Q6" s="2" t="s">
        <v>60</v>
      </c>
      <c r="R6" s="2" t="s">
        <v>59</v>
      </c>
      <c r="S6" s="3"/>
      <c r="T6" s="3"/>
      <c r="U6" s="3"/>
      <c r="V6" s="3">
        <v>1</v>
      </c>
      <c r="W6" s="3">
        <v>2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51</v>
      </c>
      <c r="AW6" s="2" t="s">
        <v>220</v>
      </c>
      <c r="AX6" s="2" t="s">
        <v>51</v>
      </c>
      <c r="AY6" s="2" t="s">
        <v>221</v>
      </c>
    </row>
    <row r="7" spans="1:51" ht="30" customHeight="1">
      <c r="A7" s="9" t="s">
        <v>216</v>
      </c>
      <c r="B7" s="9" t="s">
        <v>222</v>
      </c>
      <c r="C7" s="9" t="s">
        <v>111</v>
      </c>
      <c r="D7" s="49">
        <v>7.0000000000000007E-2</v>
      </c>
      <c r="E7" s="15">
        <f>단가대비표!O34</f>
        <v>2783</v>
      </c>
      <c r="F7" s="16">
        <f t="shared" si="0"/>
        <v>194.8</v>
      </c>
      <c r="G7" s="15">
        <f>단가대비표!P34</f>
        <v>0</v>
      </c>
      <c r="H7" s="16">
        <f t="shared" si="1"/>
        <v>0</v>
      </c>
      <c r="I7" s="15">
        <f>단가대비표!V34</f>
        <v>0</v>
      </c>
      <c r="J7" s="16">
        <f t="shared" si="2"/>
        <v>0</v>
      </c>
      <c r="K7" s="15">
        <f t="shared" si="3"/>
        <v>2783</v>
      </c>
      <c r="L7" s="16">
        <f t="shared" si="4"/>
        <v>194.8</v>
      </c>
      <c r="M7" s="9" t="s">
        <v>218</v>
      </c>
      <c r="N7" s="2" t="s">
        <v>51</v>
      </c>
      <c r="O7" s="2" t="s">
        <v>223</v>
      </c>
      <c r="P7" s="2" t="s">
        <v>60</v>
      </c>
      <c r="Q7" s="2" t="s">
        <v>60</v>
      </c>
      <c r="R7" s="2" t="s">
        <v>59</v>
      </c>
      <c r="S7" s="3"/>
      <c r="T7" s="3"/>
      <c r="U7" s="3"/>
      <c r="V7" s="3">
        <v>1</v>
      </c>
      <c r="W7" s="3">
        <v>2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51</v>
      </c>
      <c r="AW7" s="2" t="s">
        <v>224</v>
      </c>
      <c r="AX7" s="2" t="s">
        <v>51</v>
      </c>
      <c r="AY7" s="2" t="s">
        <v>221</v>
      </c>
    </row>
    <row r="8" spans="1:51" ht="30" customHeight="1">
      <c r="A8" s="9" t="s">
        <v>216</v>
      </c>
      <c r="B8" s="9" t="s">
        <v>225</v>
      </c>
      <c r="C8" s="9" t="s">
        <v>226</v>
      </c>
      <c r="D8" s="49">
        <v>3.2000000000000001E-2</v>
      </c>
      <c r="E8" s="15">
        <f>단가대비표!O35</f>
        <v>39120</v>
      </c>
      <c r="F8" s="16">
        <f t="shared" si="0"/>
        <v>1251.8</v>
      </c>
      <c r="G8" s="15">
        <f>단가대비표!P35</f>
        <v>0</v>
      </c>
      <c r="H8" s="16">
        <f t="shared" si="1"/>
        <v>0</v>
      </c>
      <c r="I8" s="15">
        <f>단가대비표!V35</f>
        <v>0</v>
      </c>
      <c r="J8" s="16">
        <f t="shared" si="2"/>
        <v>0</v>
      </c>
      <c r="K8" s="15">
        <f t="shared" si="3"/>
        <v>39120</v>
      </c>
      <c r="L8" s="16">
        <f t="shared" si="4"/>
        <v>1251.8</v>
      </c>
      <c r="M8" s="9" t="s">
        <v>218</v>
      </c>
      <c r="N8" s="2" t="s">
        <v>51</v>
      </c>
      <c r="O8" s="2" t="s">
        <v>227</v>
      </c>
      <c r="P8" s="2" t="s">
        <v>60</v>
      </c>
      <c r="Q8" s="2" t="s">
        <v>60</v>
      </c>
      <c r="R8" s="2" t="s">
        <v>59</v>
      </c>
      <c r="S8" s="3"/>
      <c r="T8" s="3"/>
      <c r="U8" s="3"/>
      <c r="V8" s="3">
        <v>1</v>
      </c>
      <c r="W8" s="3">
        <v>2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51</v>
      </c>
      <c r="AW8" s="2" t="s">
        <v>228</v>
      </c>
      <c r="AX8" s="2" t="s">
        <v>51</v>
      </c>
      <c r="AY8" s="2" t="s">
        <v>221</v>
      </c>
    </row>
    <row r="9" spans="1:51" ht="30" customHeight="1">
      <c r="A9" s="9" t="s">
        <v>216</v>
      </c>
      <c r="B9" s="9" t="s">
        <v>229</v>
      </c>
      <c r="C9" s="9" t="s">
        <v>226</v>
      </c>
      <c r="D9" s="49">
        <v>1.9E-2</v>
      </c>
      <c r="E9" s="15">
        <f>단가대비표!O36</f>
        <v>70361</v>
      </c>
      <c r="F9" s="16">
        <f t="shared" si="0"/>
        <v>1336.8</v>
      </c>
      <c r="G9" s="15">
        <f>단가대비표!P36</f>
        <v>0</v>
      </c>
      <c r="H9" s="16">
        <f t="shared" si="1"/>
        <v>0</v>
      </c>
      <c r="I9" s="15">
        <f>단가대비표!V36</f>
        <v>0</v>
      </c>
      <c r="J9" s="16">
        <f t="shared" si="2"/>
        <v>0</v>
      </c>
      <c r="K9" s="15">
        <f t="shared" si="3"/>
        <v>70361</v>
      </c>
      <c r="L9" s="16">
        <f t="shared" si="4"/>
        <v>1336.8</v>
      </c>
      <c r="M9" s="9" t="s">
        <v>218</v>
      </c>
      <c r="N9" s="2" t="s">
        <v>51</v>
      </c>
      <c r="O9" s="2" t="s">
        <v>230</v>
      </c>
      <c r="P9" s="2" t="s">
        <v>60</v>
      </c>
      <c r="Q9" s="2" t="s">
        <v>60</v>
      </c>
      <c r="R9" s="2" t="s">
        <v>59</v>
      </c>
      <c r="S9" s="3"/>
      <c r="T9" s="3"/>
      <c r="U9" s="3"/>
      <c r="V9" s="3">
        <v>1</v>
      </c>
      <c r="W9" s="3">
        <v>2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51</v>
      </c>
      <c r="AW9" s="2" t="s">
        <v>231</v>
      </c>
      <c r="AX9" s="2" t="s">
        <v>51</v>
      </c>
      <c r="AY9" s="2" t="s">
        <v>221</v>
      </c>
    </row>
    <row r="10" spans="1:51" ht="30" customHeight="1">
      <c r="A10" s="9" t="s">
        <v>216</v>
      </c>
      <c r="B10" s="9" t="s">
        <v>232</v>
      </c>
      <c r="C10" s="9" t="s">
        <v>226</v>
      </c>
      <c r="D10" s="49">
        <v>5.0000000000000001E-3</v>
      </c>
      <c r="E10" s="15">
        <f>단가대비표!O37</f>
        <v>132000</v>
      </c>
      <c r="F10" s="16">
        <f t="shared" si="0"/>
        <v>660</v>
      </c>
      <c r="G10" s="15">
        <f>단가대비표!P37</f>
        <v>0</v>
      </c>
      <c r="H10" s="16">
        <f t="shared" si="1"/>
        <v>0</v>
      </c>
      <c r="I10" s="15">
        <f>단가대비표!V37</f>
        <v>0</v>
      </c>
      <c r="J10" s="16">
        <f t="shared" si="2"/>
        <v>0</v>
      </c>
      <c r="K10" s="15">
        <f t="shared" si="3"/>
        <v>132000</v>
      </c>
      <c r="L10" s="16">
        <f t="shared" si="4"/>
        <v>660</v>
      </c>
      <c r="M10" s="9" t="s">
        <v>218</v>
      </c>
      <c r="N10" s="2" t="s">
        <v>51</v>
      </c>
      <c r="O10" s="2" t="s">
        <v>233</v>
      </c>
      <c r="P10" s="2" t="s">
        <v>60</v>
      </c>
      <c r="Q10" s="2" t="s">
        <v>60</v>
      </c>
      <c r="R10" s="2" t="s">
        <v>59</v>
      </c>
      <c r="S10" s="3"/>
      <c r="T10" s="3"/>
      <c r="U10" s="3"/>
      <c r="V10" s="3">
        <v>1</v>
      </c>
      <c r="W10" s="3">
        <v>2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2" t="s">
        <v>51</v>
      </c>
      <c r="AW10" s="2" t="s">
        <v>234</v>
      </c>
      <c r="AX10" s="2" t="s">
        <v>51</v>
      </c>
      <c r="AY10" s="2" t="s">
        <v>221</v>
      </c>
    </row>
    <row r="11" spans="1:51" ht="30" customHeight="1">
      <c r="A11" s="9" t="s">
        <v>216</v>
      </c>
      <c r="B11" s="9" t="s">
        <v>235</v>
      </c>
      <c r="C11" s="9" t="s">
        <v>226</v>
      </c>
      <c r="D11" s="49">
        <v>2.4E-2</v>
      </c>
      <c r="E11" s="15">
        <f>단가대비표!O38</f>
        <v>34720</v>
      </c>
      <c r="F11" s="16">
        <f t="shared" si="0"/>
        <v>833.2</v>
      </c>
      <c r="G11" s="15">
        <f>단가대비표!P38</f>
        <v>0</v>
      </c>
      <c r="H11" s="16">
        <f t="shared" si="1"/>
        <v>0</v>
      </c>
      <c r="I11" s="15">
        <f>단가대비표!V38</f>
        <v>0</v>
      </c>
      <c r="J11" s="16">
        <f t="shared" si="2"/>
        <v>0</v>
      </c>
      <c r="K11" s="15">
        <f t="shared" si="3"/>
        <v>34720</v>
      </c>
      <c r="L11" s="16">
        <f t="shared" si="4"/>
        <v>833.2</v>
      </c>
      <c r="M11" s="9" t="s">
        <v>218</v>
      </c>
      <c r="N11" s="2" t="s">
        <v>51</v>
      </c>
      <c r="O11" s="2" t="s">
        <v>236</v>
      </c>
      <c r="P11" s="2" t="s">
        <v>60</v>
      </c>
      <c r="Q11" s="2" t="s">
        <v>60</v>
      </c>
      <c r="R11" s="2" t="s">
        <v>59</v>
      </c>
      <c r="S11" s="3"/>
      <c r="T11" s="3"/>
      <c r="U11" s="3"/>
      <c r="V11" s="3">
        <v>1</v>
      </c>
      <c r="W11" s="3">
        <v>2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2" t="s">
        <v>51</v>
      </c>
      <c r="AW11" s="2" t="s">
        <v>237</v>
      </c>
      <c r="AX11" s="2" t="s">
        <v>51</v>
      </c>
      <c r="AY11" s="2" t="s">
        <v>221</v>
      </c>
    </row>
    <row r="12" spans="1:51" ht="30" customHeight="1">
      <c r="A12" s="9" t="s">
        <v>216</v>
      </c>
      <c r="B12" s="9" t="s">
        <v>238</v>
      </c>
      <c r="C12" s="9" t="s">
        <v>226</v>
      </c>
      <c r="D12" s="49">
        <v>8.0000000000000002E-3</v>
      </c>
      <c r="E12" s="15">
        <f>단가대비표!O39</f>
        <v>142500</v>
      </c>
      <c r="F12" s="16">
        <f t="shared" si="0"/>
        <v>1140</v>
      </c>
      <c r="G12" s="15">
        <f>단가대비표!P39</f>
        <v>0</v>
      </c>
      <c r="H12" s="16">
        <f t="shared" si="1"/>
        <v>0</v>
      </c>
      <c r="I12" s="15">
        <f>단가대비표!V39</f>
        <v>0</v>
      </c>
      <c r="J12" s="16">
        <f t="shared" si="2"/>
        <v>0</v>
      </c>
      <c r="K12" s="15">
        <f t="shared" si="3"/>
        <v>142500</v>
      </c>
      <c r="L12" s="16">
        <f t="shared" si="4"/>
        <v>1140</v>
      </c>
      <c r="M12" s="9" t="s">
        <v>218</v>
      </c>
      <c r="N12" s="2" t="s">
        <v>51</v>
      </c>
      <c r="O12" s="2" t="s">
        <v>239</v>
      </c>
      <c r="P12" s="2" t="s">
        <v>60</v>
      </c>
      <c r="Q12" s="2" t="s">
        <v>60</v>
      </c>
      <c r="R12" s="2" t="s">
        <v>59</v>
      </c>
      <c r="S12" s="3"/>
      <c r="T12" s="3"/>
      <c r="U12" s="3"/>
      <c r="V12" s="3">
        <v>1</v>
      </c>
      <c r="W12" s="3">
        <v>2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51</v>
      </c>
      <c r="AW12" s="2" t="s">
        <v>240</v>
      </c>
      <c r="AX12" s="2" t="s">
        <v>51</v>
      </c>
      <c r="AY12" s="2" t="s">
        <v>221</v>
      </c>
    </row>
    <row r="13" spans="1:51" ht="30" customHeight="1">
      <c r="A13" s="9" t="s">
        <v>216</v>
      </c>
      <c r="B13" s="9" t="s">
        <v>241</v>
      </c>
      <c r="C13" s="9" t="s">
        <v>242</v>
      </c>
      <c r="D13" s="49">
        <v>0.05</v>
      </c>
      <c r="E13" s="15">
        <f>단가대비표!O40</f>
        <v>6260</v>
      </c>
      <c r="F13" s="16">
        <f t="shared" si="0"/>
        <v>313</v>
      </c>
      <c r="G13" s="15">
        <f>단가대비표!P40</f>
        <v>0</v>
      </c>
      <c r="H13" s="16">
        <f t="shared" si="1"/>
        <v>0</v>
      </c>
      <c r="I13" s="15">
        <f>단가대비표!V40</f>
        <v>0</v>
      </c>
      <c r="J13" s="16">
        <f t="shared" si="2"/>
        <v>0</v>
      </c>
      <c r="K13" s="15">
        <f t="shared" si="3"/>
        <v>6260</v>
      </c>
      <c r="L13" s="16">
        <f t="shared" si="4"/>
        <v>313</v>
      </c>
      <c r="M13" s="9" t="s">
        <v>218</v>
      </c>
      <c r="N13" s="2" t="s">
        <v>51</v>
      </c>
      <c r="O13" s="2" t="s">
        <v>243</v>
      </c>
      <c r="P13" s="2" t="s">
        <v>60</v>
      </c>
      <c r="Q13" s="2" t="s">
        <v>60</v>
      </c>
      <c r="R13" s="2" t="s">
        <v>59</v>
      </c>
      <c r="S13" s="3"/>
      <c r="T13" s="3"/>
      <c r="U13" s="3"/>
      <c r="V13" s="3">
        <v>1</v>
      </c>
      <c r="W13" s="3">
        <v>2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51</v>
      </c>
      <c r="AW13" s="2" t="s">
        <v>244</v>
      </c>
      <c r="AX13" s="2" t="s">
        <v>51</v>
      </c>
      <c r="AY13" s="2" t="s">
        <v>221</v>
      </c>
    </row>
    <row r="14" spans="1:51" ht="30" customHeight="1">
      <c r="A14" s="9" t="s">
        <v>216</v>
      </c>
      <c r="B14" s="9" t="s">
        <v>245</v>
      </c>
      <c r="C14" s="9" t="s">
        <v>226</v>
      </c>
      <c r="D14" s="49">
        <v>5.0000000000000001E-3</v>
      </c>
      <c r="E14" s="15">
        <f>단가대비표!O41</f>
        <v>22440</v>
      </c>
      <c r="F14" s="16">
        <f t="shared" si="0"/>
        <v>112.2</v>
      </c>
      <c r="G14" s="15">
        <f>단가대비표!P41</f>
        <v>0</v>
      </c>
      <c r="H14" s="16">
        <f t="shared" si="1"/>
        <v>0</v>
      </c>
      <c r="I14" s="15">
        <f>단가대비표!V41</f>
        <v>0</v>
      </c>
      <c r="J14" s="16">
        <f t="shared" si="2"/>
        <v>0</v>
      </c>
      <c r="K14" s="15">
        <f t="shared" si="3"/>
        <v>22440</v>
      </c>
      <c r="L14" s="16">
        <f t="shared" si="4"/>
        <v>112.2</v>
      </c>
      <c r="M14" s="9" t="s">
        <v>218</v>
      </c>
      <c r="N14" s="2" t="s">
        <v>51</v>
      </c>
      <c r="O14" s="2" t="s">
        <v>246</v>
      </c>
      <c r="P14" s="2" t="s">
        <v>60</v>
      </c>
      <c r="Q14" s="2" t="s">
        <v>60</v>
      </c>
      <c r="R14" s="2" t="s">
        <v>59</v>
      </c>
      <c r="S14" s="3"/>
      <c r="T14" s="3"/>
      <c r="U14" s="3"/>
      <c r="V14" s="3">
        <v>1</v>
      </c>
      <c r="W14" s="3">
        <v>2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51</v>
      </c>
      <c r="AW14" s="2" t="s">
        <v>247</v>
      </c>
      <c r="AX14" s="2" t="s">
        <v>51</v>
      </c>
      <c r="AY14" s="2" t="s">
        <v>221</v>
      </c>
    </row>
    <row r="15" spans="1:51" ht="30" customHeight="1">
      <c r="A15" s="9" t="s">
        <v>216</v>
      </c>
      <c r="B15" s="9" t="s">
        <v>248</v>
      </c>
      <c r="C15" s="9" t="s">
        <v>226</v>
      </c>
      <c r="D15" s="49">
        <v>3.0000000000000001E-3</v>
      </c>
      <c r="E15" s="15">
        <f>단가대비표!O42</f>
        <v>8830</v>
      </c>
      <c r="F15" s="16">
        <f t="shared" si="0"/>
        <v>26.4</v>
      </c>
      <c r="G15" s="15">
        <f>단가대비표!P42</f>
        <v>0</v>
      </c>
      <c r="H15" s="16">
        <f t="shared" si="1"/>
        <v>0</v>
      </c>
      <c r="I15" s="15">
        <f>단가대비표!V42</f>
        <v>0</v>
      </c>
      <c r="J15" s="16">
        <f t="shared" si="2"/>
        <v>0</v>
      </c>
      <c r="K15" s="15">
        <f t="shared" si="3"/>
        <v>8830</v>
      </c>
      <c r="L15" s="16">
        <f t="shared" si="4"/>
        <v>26.4</v>
      </c>
      <c r="M15" s="9" t="s">
        <v>218</v>
      </c>
      <c r="N15" s="2" t="s">
        <v>51</v>
      </c>
      <c r="O15" s="2" t="s">
        <v>249</v>
      </c>
      <c r="P15" s="2" t="s">
        <v>60</v>
      </c>
      <c r="Q15" s="2" t="s">
        <v>60</v>
      </c>
      <c r="R15" s="2" t="s">
        <v>59</v>
      </c>
      <c r="S15" s="3"/>
      <c r="T15" s="3"/>
      <c r="U15" s="3"/>
      <c r="V15" s="3">
        <v>1</v>
      </c>
      <c r="W15" s="3">
        <v>2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51</v>
      </c>
      <c r="AW15" s="2" t="s">
        <v>250</v>
      </c>
      <c r="AX15" s="2" t="s">
        <v>51</v>
      </c>
      <c r="AY15" s="2" t="s">
        <v>221</v>
      </c>
    </row>
    <row r="16" spans="1:51" ht="30" customHeight="1">
      <c r="A16" s="9" t="s">
        <v>216</v>
      </c>
      <c r="B16" s="9" t="s">
        <v>251</v>
      </c>
      <c r="C16" s="9" t="s">
        <v>56</v>
      </c>
      <c r="D16" s="49">
        <v>0.19700000000000001</v>
      </c>
      <c r="E16" s="15">
        <f>단가대비표!O43</f>
        <v>7140</v>
      </c>
      <c r="F16" s="16">
        <f t="shared" si="0"/>
        <v>1406.5</v>
      </c>
      <c r="G16" s="15">
        <f>단가대비표!P43</f>
        <v>0</v>
      </c>
      <c r="H16" s="16">
        <f t="shared" si="1"/>
        <v>0</v>
      </c>
      <c r="I16" s="15">
        <f>단가대비표!V43</f>
        <v>0</v>
      </c>
      <c r="J16" s="16">
        <f t="shared" si="2"/>
        <v>0</v>
      </c>
      <c r="K16" s="15">
        <f t="shared" si="3"/>
        <v>7140</v>
      </c>
      <c r="L16" s="16">
        <f t="shared" si="4"/>
        <v>1406.5</v>
      </c>
      <c r="M16" s="9" t="s">
        <v>218</v>
      </c>
      <c r="N16" s="2" t="s">
        <v>51</v>
      </c>
      <c r="O16" s="2" t="s">
        <v>252</v>
      </c>
      <c r="P16" s="2" t="s">
        <v>60</v>
      </c>
      <c r="Q16" s="2" t="s">
        <v>60</v>
      </c>
      <c r="R16" s="2" t="s">
        <v>59</v>
      </c>
      <c r="S16" s="3"/>
      <c r="T16" s="3"/>
      <c r="U16" s="3"/>
      <c r="V16" s="3">
        <v>1</v>
      </c>
      <c r="W16" s="3">
        <v>2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51</v>
      </c>
      <c r="AW16" s="2" t="s">
        <v>253</v>
      </c>
      <c r="AX16" s="2" t="s">
        <v>51</v>
      </c>
      <c r="AY16" s="2" t="s">
        <v>221</v>
      </c>
    </row>
    <row r="17" spans="1:51" ht="30" customHeight="1">
      <c r="A17" s="9" t="s">
        <v>216</v>
      </c>
      <c r="B17" s="9" t="s">
        <v>254</v>
      </c>
      <c r="C17" s="9" t="s">
        <v>255</v>
      </c>
      <c r="D17" s="49">
        <v>1.0999999999999999E-2</v>
      </c>
      <c r="E17" s="15">
        <f>단가대비표!O44</f>
        <v>57057</v>
      </c>
      <c r="F17" s="16">
        <f t="shared" si="0"/>
        <v>627.6</v>
      </c>
      <c r="G17" s="15">
        <f>단가대비표!P44</f>
        <v>0</v>
      </c>
      <c r="H17" s="16">
        <f t="shared" si="1"/>
        <v>0</v>
      </c>
      <c r="I17" s="15">
        <f>단가대비표!V44</f>
        <v>0</v>
      </c>
      <c r="J17" s="16">
        <f t="shared" si="2"/>
        <v>0</v>
      </c>
      <c r="K17" s="15">
        <f t="shared" si="3"/>
        <v>57057</v>
      </c>
      <c r="L17" s="16">
        <f t="shared" si="4"/>
        <v>627.6</v>
      </c>
      <c r="M17" s="9" t="s">
        <v>218</v>
      </c>
      <c r="N17" s="2" t="s">
        <v>51</v>
      </c>
      <c r="O17" s="2" t="s">
        <v>256</v>
      </c>
      <c r="P17" s="2" t="s">
        <v>60</v>
      </c>
      <c r="Q17" s="2" t="s">
        <v>60</v>
      </c>
      <c r="R17" s="2" t="s">
        <v>59</v>
      </c>
      <c r="S17" s="3"/>
      <c r="T17" s="3"/>
      <c r="U17" s="3"/>
      <c r="V17" s="3">
        <v>1</v>
      </c>
      <c r="W17" s="3">
        <v>2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2" t="s">
        <v>51</v>
      </c>
      <c r="AW17" s="2" t="s">
        <v>257</v>
      </c>
      <c r="AX17" s="2" t="s">
        <v>51</v>
      </c>
      <c r="AY17" s="2" t="s">
        <v>221</v>
      </c>
    </row>
    <row r="18" spans="1:51" ht="30" customHeight="1">
      <c r="A18" s="9" t="s">
        <v>216</v>
      </c>
      <c r="B18" s="9" t="s">
        <v>258</v>
      </c>
      <c r="C18" s="9" t="s">
        <v>255</v>
      </c>
      <c r="D18" s="49">
        <v>0.24299999999999999</v>
      </c>
      <c r="E18" s="15">
        <f>단가대비표!O45</f>
        <v>1520</v>
      </c>
      <c r="F18" s="16">
        <f t="shared" si="0"/>
        <v>369.3</v>
      </c>
      <c r="G18" s="15">
        <f>단가대비표!P45</f>
        <v>0</v>
      </c>
      <c r="H18" s="16">
        <f t="shared" si="1"/>
        <v>0</v>
      </c>
      <c r="I18" s="15">
        <f>단가대비표!V45</f>
        <v>0</v>
      </c>
      <c r="J18" s="16">
        <f t="shared" si="2"/>
        <v>0</v>
      </c>
      <c r="K18" s="15">
        <f t="shared" si="3"/>
        <v>1520</v>
      </c>
      <c r="L18" s="16">
        <f t="shared" si="4"/>
        <v>369.3</v>
      </c>
      <c r="M18" s="9" t="s">
        <v>218</v>
      </c>
      <c r="N18" s="2" t="s">
        <v>51</v>
      </c>
      <c r="O18" s="2" t="s">
        <v>259</v>
      </c>
      <c r="P18" s="2" t="s">
        <v>60</v>
      </c>
      <c r="Q18" s="2" t="s">
        <v>60</v>
      </c>
      <c r="R18" s="2" t="s">
        <v>59</v>
      </c>
      <c r="S18" s="3"/>
      <c r="T18" s="3"/>
      <c r="U18" s="3"/>
      <c r="V18" s="3">
        <v>1</v>
      </c>
      <c r="W18" s="3">
        <v>2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2" t="s">
        <v>51</v>
      </c>
      <c r="AW18" s="2" t="s">
        <v>260</v>
      </c>
      <c r="AX18" s="2" t="s">
        <v>51</v>
      </c>
      <c r="AY18" s="2" t="s">
        <v>221</v>
      </c>
    </row>
    <row r="19" spans="1:51" ht="30" customHeight="1">
      <c r="A19" s="9" t="s">
        <v>216</v>
      </c>
      <c r="B19" s="9" t="s">
        <v>261</v>
      </c>
      <c r="C19" s="9" t="s">
        <v>226</v>
      </c>
      <c r="D19" s="49">
        <v>0.11</v>
      </c>
      <c r="E19" s="15">
        <f>단가대비표!O46</f>
        <v>11049</v>
      </c>
      <c r="F19" s="16">
        <f t="shared" si="0"/>
        <v>1215.3</v>
      </c>
      <c r="G19" s="15">
        <f>단가대비표!P46</f>
        <v>0</v>
      </c>
      <c r="H19" s="16">
        <f t="shared" si="1"/>
        <v>0</v>
      </c>
      <c r="I19" s="15">
        <f>단가대비표!V46</f>
        <v>0</v>
      </c>
      <c r="J19" s="16">
        <f t="shared" si="2"/>
        <v>0</v>
      </c>
      <c r="K19" s="15">
        <f t="shared" si="3"/>
        <v>11049</v>
      </c>
      <c r="L19" s="16">
        <f t="shared" si="4"/>
        <v>1215.3</v>
      </c>
      <c r="M19" s="9" t="s">
        <v>218</v>
      </c>
      <c r="N19" s="2" t="s">
        <v>51</v>
      </c>
      <c r="O19" s="2" t="s">
        <v>262</v>
      </c>
      <c r="P19" s="2" t="s">
        <v>60</v>
      </c>
      <c r="Q19" s="2" t="s">
        <v>60</v>
      </c>
      <c r="R19" s="2" t="s">
        <v>59</v>
      </c>
      <c r="S19" s="3"/>
      <c r="T19" s="3"/>
      <c r="U19" s="3"/>
      <c r="V19" s="3">
        <v>1</v>
      </c>
      <c r="W19" s="3">
        <v>2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51</v>
      </c>
      <c r="AW19" s="2" t="s">
        <v>263</v>
      </c>
      <c r="AX19" s="2" t="s">
        <v>51</v>
      </c>
      <c r="AY19" s="2" t="s">
        <v>221</v>
      </c>
    </row>
    <row r="20" spans="1:51" ht="30" customHeight="1">
      <c r="A20" s="9" t="s">
        <v>216</v>
      </c>
      <c r="B20" s="9" t="s">
        <v>264</v>
      </c>
      <c r="C20" s="9" t="s">
        <v>111</v>
      </c>
      <c r="D20" s="49">
        <v>0.245</v>
      </c>
      <c r="E20" s="15">
        <f>단가대비표!O47</f>
        <v>1270</v>
      </c>
      <c r="F20" s="16">
        <f t="shared" si="0"/>
        <v>311.10000000000002</v>
      </c>
      <c r="G20" s="15">
        <f>단가대비표!P47</f>
        <v>0</v>
      </c>
      <c r="H20" s="16">
        <f t="shared" si="1"/>
        <v>0</v>
      </c>
      <c r="I20" s="15">
        <f>단가대비표!V47</f>
        <v>0</v>
      </c>
      <c r="J20" s="16">
        <f t="shared" si="2"/>
        <v>0</v>
      </c>
      <c r="K20" s="15">
        <f t="shared" si="3"/>
        <v>1270</v>
      </c>
      <c r="L20" s="16">
        <f t="shared" si="4"/>
        <v>311.10000000000002</v>
      </c>
      <c r="M20" s="9" t="s">
        <v>218</v>
      </c>
      <c r="N20" s="2" t="s">
        <v>51</v>
      </c>
      <c r="O20" s="2" t="s">
        <v>265</v>
      </c>
      <c r="P20" s="2" t="s">
        <v>60</v>
      </c>
      <c r="Q20" s="2" t="s">
        <v>60</v>
      </c>
      <c r="R20" s="2" t="s">
        <v>59</v>
      </c>
      <c r="S20" s="3"/>
      <c r="T20" s="3"/>
      <c r="U20" s="3"/>
      <c r="V20" s="3">
        <v>1</v>
      </c>
      <c r="W20" s="3">
        <v>2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51</v>
      </c>
      <c r="AW20" s="2" t="s">
        <v>266</v>
      </c>
      <c r="AX20" s="2" t="s">
        <v>51</v>
      </c>
      <c r="AY20" s="2" t="s">
        <v>221</v>
      </c>
    </row>
    <row r="21" spans="1:51" ht="30" customHeight="1">
      <c r="A21" s="9" t="s">
        <v>267</v>
      </c>
      <c r="B21" s="9" t="s">
        <v>268</v>
      </c>
      <c r="C21" s="9" t="s">
        <v>104</v>
      </c>
      <c r="D21" s="10">
        <v>1</v>
      </c>
      <c r="E21" s="15">
        <f>TRUNC(SUMIF(V6:V24, RIGHTB(O21, 1), F6:F24)*U21, 2)</f>
        <v>1261.53</v>
      </c>
      <c r="F21" s="16">
        <f t="shared" si="0"/>
        <v>1261.5</v>
      </c>
      <c r="G21" s="15">
        <v>0</v>
      </c>
      <c r="H21" s="16">
        <f t="shared" si="1"/>
        <v>0</v>
      </c>
      <c r="I21" s="15">
        <v>0</v>
      </c>
      <c r="J21" s="16">
        <f t="shared" si="2"/>
        <v>0</v>
      </c>
      <c r="K21" s="15">
        <f t="shared" si="3"/>
        <v>1261.5</v>
      </c>
      <c r="L21" s="16">
        <f t="shared" si="4"/>
        <v>1261.5</v>
      </c>
      <c r="M21" s="9" t="s">
        <v>218</v>
      </c>
      <c r="N21" s="2" t="s">
        <v>51</v>
      </c>
      <c r="O21" s="2" t="s">
        <v>105</v>
      </c>
      <c r="P21" s="2" t="s">
        <v>60</v>
      </c>
      <c r="Q21" s="2" t="s">
        <v>60</v>
      </c>
      <c r="R21" s="2" t="s">
        <v>60</v>
      </c>
      <c r="S21" s="3">
        <v>0</v>
      </c>
      <c r="T21" s="3">
        <v>0</v>
      </c>
      <c r="U21" s="3">
        <v>0.126</v>
      </c>
      <c r="V21" s="3"/>
      <c r="W21" s="3">
        <v>2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51</v>
      </c>
      <c r="AW21" s="2" t="s">
        <v>269</v>
      </c>
      <c r="AX21" s="2" t="s">
        <v>51</v>
      </c>
      <c r="AY21" s="2" t="s">
        <v>221</v>
      </c>
    </row>
    <row r="22" spans="1:51" ht="30" customHeight="1">
      <c r="A22" s="9" t="s">
        <v>270</v>
      </c>
      <c r="B22" s="9" t="s">
        <v>271</v>
      </c>
      <c r="C22" s="9" t="s">
        <v>56</v>
      </c>
      <c r="D22" s="10">
        <v>1</v>
      </c>
      <c r="E22" s="15">
        <f>일위대가목록!E16</f>
        <v>0</v>
      </c>
      <c r="F22" s="16">
        <f t="shared" si="0"/>
        <v>0</v>
      </c>
      <c r="G22" s="15">
        <f>일위대가목록!F16</f>
        <v>0</v>
      </c>
      <c r="H22" s="16">
        <f t="shared" si="1"/>
        <v>0</v>
      </c>
      <c r="I22" s="15">
        <f>일위대가목록!G16</f>
        <v>86015</v>
      </c>
      <c r="J22" s="16">
        <f t="shared" si="2"/>
        <v>86015</v>
      </c>
      <c r="K22" s="15">
        <f t="shared" si="3"/>
        <v>86015</v>
      </c>
      <c r="L22" s="16">
        <f t="shared" si="4"/>
        <v>86015</v>
      </c>
      <c r="M22" s="9" t="s">
        <v>218</v>
      </c>
      <c r="N22" s="2" t="s">
        <v>51</v>
      </c>
      <c r="O22" s="2" t="s">
        <v>272</v>
      </c>
      <c r="P22" s="2" t="s">
        <v>59</v>
      </c>
      <c r="Q22" s="2" t="s">
        <v>60</v>
      </c>
      <c r="R22" s="2" t="s">
        <v>60</v>
      </c>
      <c r="S22" s="3"/>
      <c r="T22" s="3"/>
      <c r="U22" s="3"/>
      <c r="V22" s="3"/>
      <c r="W22" s="3">
        <v>2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2" t="s">
        <v>51</v>
      </c>
      <c r="AW22" s="2" t="s">
        <v>273</v>
      </c>
      <c r="AX22" s="2" t="s">
        <v>51</v>
      </c>
      <c r="AY22" s="2" t="s">
        <v>221</v>
      </c>
    </row>
    <row r="23" spans="1:51" ht="30" customHeight="1">
      <c r="A23" s="9" t="s">
        <v>274</v>
      </c>
      <c r="B23" s="9" t="s">
        <v>275</v>
      </c>
      <c r="C23" s="9" t="s">
        <v>56</v>
      </c>
      <c r="D23" s="10">
        <v>1</v>
      </c>
      <c r="E23" s="15">
        <f>일위대가목록!E17</f>
        <v>0</v>
      </c>
      <c r="F23" s="16">
        <f t="shared" si="0"/>
        <v>0</v>
      </c>
      <c r="G23" s="15">
        <f>일위대가목록!F17</f>
        <v>0</v>
      </c>
      <c r="H23" s="16">
        <f t="shared" si="1"/>
        <v>0</v>
      </c>
      <c r="I23" s="15">
        <f>일위대가목록!G17</f>
        <v>49644</v>
      </c>
      <c r="J23" s="16">
        <f t="shared" si="2"/>
        <v>49644</v>
      </c>
      <c r="K23" s="15">
        <f t="shared" si="3"/>
        <v>49644</v>
      </c>
      <c r="L23" s="16">
        <f t="shared" si="4"/>
        <v>49644</v>
      </c>
      <c r="M23" s="9" t="s">
        <v>218</v>
      </c>
      <c r="N23" s="2" t="s">
        <v>51</v>
      </c>
      <c r="O23" s="2" t="s">
        <v>276</v>
      </c>
      <c r="P23" s="2" t="s">
        <v>59</v>
      </c>
      <c r="Q23" s="2" t="s">
        <v>60</v>
      </c>
      <c r="R23" s="2" t="s">
        <v>60</v>
      </c>
      <c r="S23" s="3"/>
      <c r="T23" s="3"/>
      <c r="U23" s="3"/>
      <c r="V23" s="3"/>
      <c r="W23" s="3">
        <v>2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2" t="s">
        <v>51</v>
      </c>
      <c r="AW23" s="2" t="s">
        <v>277</v>
      </c>
      <c r="AX23" s="2" t="s">
        <v>51</v>
      </c>
      <c r="AY23" s="2" t="s">
        <v>221</v>
      </c>
    </row>
    <row r="24" spans="1:51" ht="30" customHeight="1">
      <c r="A24" s="9" t="s">
        <v>278</v>
      </c>
      <c r="B24" s="9" t="s">
        <v>279</v>
      </c>
      <c r="C24" s="9" t="s">
        <v>104</v>
      </c>
      <c r="D24" s="10">
        <v>1</v>
      </c>
      <c r="E24" s="15">
        <v>0</v>
      </c>
      <c r="F24" s="16">
        <f t="shared" si="0"/>
        <v>0</v>
      </c>
      <c r="G24" s="15">
        <v>0</v>
      </c>
      <c r="H24" s="16">
        <f t="shared" si="1"/>
        <v>0</v>
      </c>
      <c r="I24" s="15">
        <f>TRUNC(SUMIF(W6:W24, RIGHTB(O24, 1), L6:L24)*U24, 2)</f>
        <v>146932.70000000001</v>
      </c>
      <c r="J24" s="16">
        <f t="shared" si="2"/>
        <v>146932.70000000001</v>
      </c>
      <c r="K24" s="15">
        <f t="shared" si="3"/>
        <v>146932.70000000001</v>
      </c>
      <c r="L24" s="16">
        <f t="shared" si="4"/>
        <v>146932.70000000001</v>
      </c>
      <c r="M24" s="9" t="s">
        <v>51</v>
      </c>
      <c r="N24" s="2" t="s">
        <v>58</v>
      </c>
      <c r="O24" s="2" t="s">
        <v>280</v>
      </c>
      <c r="P24" s="2" t="s">
        <v>60</v>
      </c>
      <c r="Q24" s="2" t="s">
        <v>60</v>
      </c>
      <c r="R24" s="2" t="s">
        <v>60</v>
      </c>
      <c r="S24" s="3">
        <v>3</v>
      </c>
      <c r="T24" s="3">
        <v>2</v>
      </c>
      <c r="U24" s="3">
        <v>1</v>
      </c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51</v>
      </c>
      <c r="AW24" s="2" t="s">
        <v>281</v>
      </c>
      <c r="AX24" s="2" t="s">
        <v>51</v>
      </c>
      <c r="AY24" s="2" t="s">
        <v>51</v>
      </c>
    </row>
    <row r="25" spans="1:51" ht="30" customHeight="1">
      <c r="A25" s="9" t="s">
        <v>282</v>
      </c>
      <c r="B25" s="9" t="s">
        <v>51</v>
      </c>
      <c r="C25" s="9" t="s">
        <v>51</v>
      </c>
      <c r="D25" s="10"/>
      <c r="E25" s="15"/>
      <c r="F25" s="16">
        <f>TRUNC(SUMIF(N6:N24, N5, F6:F24),0)</f>
        <v>0</v>
      </c>
      <c r="G25" s="15"/>
      <c r="H25" s="16">
        <f>TRUNC(SUMIF(N6:N24, N5, H6:H24),0)</f>
        <v>0</v>
      </c>
      <c r="I25" s="15"/>
      <c r="J25" s="16">
        <f>TRUNC(SUMIF(N6:N24, N5, J6:J24),0)</f>
        <v>146932</v>
      </c>
      <c r="K25" s="15"/>
      <c r="L25" s="16">
        <f>F25+H25+J25</f>
        <v>146932</v>
      </c>
      <c r="M25" s="9" t="s">
        <v>51</v>
      </c>
      <c r="N25" s="2" t="s">
        <v>78</v>
      </c>
      <c r="O25" s="2" t="s">
        <v>78</v>
      </c>
      <c r="P25" s="2" t="s">
        <v>51</v>
      </c>
      <c r="Q25" s="2" t="s">
        <v>51</v>
      </c>
      <c r="R25" s="2" t="s">
        <v>51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51</v>
      </c>
      <c r="AW25" s="2" t="s">
        <v>51</v>
      </c>
      <c r="AX25" s="2" t="s">
        <v>51</v>
      </c>
      <c r="AY25" s="2" t="s">
        <v>51</v>
      </c>
    </row>
    <row r="26" spans="1:51" ht="30" customHeight="1">
      <c r="A26" s="10"/>
      <c r="B26" s="10"/>
      <c r="C26" s="10"/>
      <c r="D26" s="10"/>
      <c r="E26" s="15"/>
      <c r="F26" s="16"/>
      <c r="G26" s="15"/>
      <c r="H26" s="16"/>
      <c r="I26" s="15"/>
      <c r="J26" s="16"/>
      <c r="K26" s="15"/>
      <c r="L26" s="16"/>
      <c r="M26" s="10"/>
    </row>
    <row r="27" spans="1:51" ht="30" customHeight="1">
      <c r="A27" s="83" t="s">
        <v>283</v>
      </c>
      <c r="B27" s="83"/>
      <c r="C27" s="83"/>
      <c r="D27" s="83"/>
      <c r="E27" s="84"/>
      <c r="F27" s="85"/>
      <c r="G27" s="84"/>
      <c r="H27" s="85"/>
      <c r="I27" s="84"/>
      <c r="J27" s="85"/>
      <c r="K27" s="84"/>
      <c r="L27" s="85"/>
      <c r="M27" s="83"/>
      <c r="N27" s="1" t="s">
        <v>65</v>
      </c>
    </row>
    <row r="28" spans="1:51" ht="30" customHeight="1">
      <c r="A28" s="9" t="s">
        <v>284</v>
      </c>
      <c r="B28" s="9" t="s">
        <v>285</v>
      </c>
      <c r="C28" s="9" t="s">
        <v>137</v>
      </c>
      <c r="D28" s="10">
        <v>0.11</v>
      </c>
      <c r="E28" s="15">
        <f>단가대비표!O53</f>
        <v>0</v>
      </c>
      <c r="F28" s="16">
        <f>TRUNC(E28*D28,1)</f>
        <v>0</v>
      </c>
      <c r="G28" s="15">
        <f>단가대비표!P53</f>
        <v>141096</v>
      </c>
      <c r="H28" s="16">
        <f>TRUNC(G28*D28,1)</f>
        <v>15520.5</v>
      </c>
      <c r="I28" s="15">
        <f>단가대비표!V53</f>
        <v>0</v>
      </c>
      <c r="J28" s="16">
        <f>TRUNC(I28*D28,1)</f>
        <v>0</v>
      </c>
      <c r="K28" s="15">
        <f t="shared" ref="K28:L32" si="5">TRUNC(E28+G28+I28,1)</f>
        <v>141096</v>
      </c>
      <c r="L28" s="16">
        <f t="shared" si="5"/>
        <v>15520.5</v>
      </c>
      <c r="M28" s="9" t="s">
        <v>51</v>
      </c>
      <c r="N28" s="2" t="s">
        <v>65</v>
      </c>
      <c r="O28" s="2" t="s">
        <v>286</v>
      </c>
      <c r="P28" s="2" t="s">
        <v>60</v>
      </c>
      <c r="Q28" s="2" t="s">
        <v>60</v>
      </c>
      <c r="R28" s="2" t="s">
        <v>59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 t="s">
        <v>51</v>
      </c>
      <c r="AW28" s="2" t="s">
        <v>287</v>
      </c>
      <c r="AX28" s="2" t="s">
        <v>51</v>
      </c>
      <c r="AY28" s="2" t="s">
        <v>51</v>
      </c>
    </row>
    <row r="29" spans="1:51" ht="30" customHeight="1">
      <c r="A29" s="9" t="s">
        <v>288</v>
      </c>
      <c r="B29" s="9" t="s">
        <v>289</v>
      </c>
      <c r="C29" s="9" t="s">
        <v>290</v>
      </c>
      <c r="D29" s="10">
        <v>9.7919999999999998</v>
      </c>
      <c r="E29" s="15">
        <f>단가대비표!O31</f>
        <v>636</v>
      </c>
      <c r="F29" s="16">
        <f>TRUNC(E29*D29,1)</f>
        <v>6227.7</v>
      </c>
      <c r="G29" s="15">
        <f>단가대비표!P31</f>
        <v>0</v>
      </c>
      <c r="H29" s="16">
        <f>TRUNC(G29*D29,1)</f>
        <v>0</v>
      </c>
      <c r="I29" s="15">
        <f>단가대비표!V31</f>
        <v>0</v>
      </c>
      <c r="J29" s="16">
        <f>TRUNC(I29*D29,1)</f>
        <v>0</v>
      </c>
      <c r="K29" s="15">
        <f t="shared" si="5"/>
        <v>636</v>
      </c>
      <c r="L29" s="16">
        <f t="shared" si="5"/>
        <v>6227.7</v>
      </c>
      <c r="M29" s="9" t="s">
        <v>51</v>
      </c>
      <c r="N29" s="2" t="s">
        <v>65</v>
      </c>
      <c r="O29" s="2" t="s">
        <v>291</v>
      </c>
      <c r="P29" s="2" t="s">
        <v>60</v>
      </c>
      <c r="Q29" s="2" t="s">
        <v>60</v>
      </c>
      <c r="R29" s="2" t="s">
        <v>59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51</v>
      </c>
      <c r="AW29" s="2" t="s">
        <v>292</v>
      </c>
      <c r="AX29" s="2" t="s">
        <v>51</v>
      </c>
      <c r="AY29" s="2" t="s">
        <v>51</v>
      </c>
    </row>
    <row r="30" spans="1:51" ht="30" customHeight="1">
      <c r="A30" s="9" t="s">
        <v>293</v>
      </c>
      <c r="B30" s="9" t="s">
        <v>294</v>
      </c>
      <c r="C30" s="9" t="s">
        <v>88</v>
      </c>
      <c r="D30" s="10">
        <v>3.3000000000000002E-2</v>
      </c>
      <c r="E30" s="15">
        <f>단가대비표!O26</f>
        <v>365375</v>
      </c>
      <c r="F30" s="16">
        <f>TRUNC(E30*D30,1)</f>
        <v>12057.3</v>
      </c>
      <c r="G30" s="15">
        <f>단가대비표!P26</f>
        <v>0</v>
      </c>
      <c r="H30" s="16">
        <f>TRUNC(G30*D30,1)</f>
        <v>0</v>
      </c>
      <c r="I30" s="15">
        <f>단가대비표!V26</f>
        <v>0</v>
      </c>
      <c r="J30" s="16">
        <f>TRUNC(I30*D30,1)</f>
        <v>0</v>
      </c>
      <c r="K30" s="15">
        <f t="shared" si="5"/>
        <v>365375</v>
      </c>
      <c r="L30" s="16">
        <f t="shared" si="5"/>
        <v>12057.3</v>
      </c>
      <c r="M30" s="9" t="s">
        <v>51</v>
      </c>
      <c r="N30" s="2" t="s">
        <v>65</v>
      </c>
      <c r="O30" s="2" t="s">
        <v>295</v>
      </c>
      <c r="P30" s="2" t="s">
        <v>60</v>
      </c>
      <c r="Q30" s="2" t="s">
        <v>60</v>
      </c>
      <c r="R30" s="2" t="s">
        <v>59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 t="s">
        <v>51</v>
      </c>
      <c r="AW30" s="2" t="s">
        <v>296</v>
      </c>
      <c r="AX30" s="2" t="s">
        <v>51</v>
      </c>
      <c r="AY30" s="2" t="s">
        <v>51</v>
      </c>
    </row>
    <row r="31" spans="1:51" ht="30" customHeight="1">
      <c r="A31" s="9" t="s">
        <v>297</v>
      </c>
      <c r="B31" s="9" t="s">
        <v>298</v>
      </c>
      <c r="C31" s="9" t="s">
        <v>299</v>
      </c>
      <c r="D31" s="10">
        <v>0.40500000000000003</v>
      </c>
      <c r="E31" s="15">
        <f>단가대비표!O49</f>
        <v>664</v>
      </c>
      <c r="F31" s="16">
        <f>TRUNC(E31*D31,1)</f>
        <v>268.89999999999998</v>
      </c>
      <c r="G31" s="15">
        <f>단가대비표!P49</f>
        <v>0</v>
      </c>
      <c r="H31" s="16">
        <f>TRUNC(G31*D31,1)</f>
        <v>0</v>
      </c>
      <c r="I31" s="15">
        <f>단가대비표!V49</f>
        <v>0</v>
      </c>
      <c r="J31" s="16">
        <f>TRUNC(I31*D31,1)</f>
        <v>0</v>
      </c>
      <c r="K31" s="15">
        <f t="shared" si="5"/>
        <v>664</v>
      </c>
      <c r="L31" s="16">
        <f t="shared" si="5"/>
        <v>268.89999999999998</v>
      </c>
      <c r="M31" s="9" t="s">
        <v>51</v>
      </c>
      <c r="N31" s="2" t="s">
        <v>65</v>
      </c>
      <c r="O31" s="2" t="s">
        <v>300</v>
      </c>
      <c r="P31" s="2" t="s">
        <v>60</v>
      </c>
      <c r="Q31" s="2" t="s">
        <v>60</v>
      </c>
      <c r="R31" s="2" t="s">
        <v>59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 t="s">
        <v>51</v>
      </c>
      <c r="AW31" s="2" t="s">
        <v>301</v>
      </c>
      <c r="AX31" s="2" t="s">
        <v>51</v>
      </c>
      <c r="AY31" s="2" t="s">
        <v>51</v>
      </c>
    </row>
    <row r="32" spans="1:51" ht="30" customHeight="1">
      <c r="A32" s="9" t="s">
        <v>302</v>
      </c>
      <c r="B32" s="9" t="s">
        <v>285</v>
      </c>
      <c r="C32" s="9" t="s">
        <v>137</v>
      </c>
      <c r="D32" s="10">
        <v>0.53</v>
      </c>
      <c r="E32" s="15">
        <f>단가대비표!O55</f>
        <v>0</v>
      </c>
      <c r="F32" s="16">
        <f>TRUNC(E32*D32,1)</f>
        <v>0</v>
      </c>
      <c r="G32" s="15">
        <f>단가대비표!P55</f>
        <v>226280</v>
      </c>
      <c r="H32" s="16">
        <f>TRUNC(G32*D32,1)</f>
        <v>119928.4</v>
      </c>
      <c r="I32" s="15">
        <f>단가대비표!V55</f>
        <v>0</v>
      </c>
      <c r="J32" s="16">
        <f>TRUNC(I32*D32,1)</f>
        <v>0</v>
      </c>
      <c r="K32" s="15">
        <f t="shared" si="5"/>
        <v>226280</v>
      </c>
      <c r="L32" s="16">
        <f t="shared" si="5"/>
        <v>119928.4</v>
      </c>
      <c r="M32" s="9" t="s">
        <v>51</v>
      </c>
      <c r="N32" s="2" t="s">
        <v>65</v>
      </c>
      <c r="O32" s="2" t="s">
        <v>303</v>
      </c>
      <c r="P32" s="2" t="s">
        <v>60</v>
      </c>
      <c r="Q32" s="2" t="s">
        <v>60</v>
      </c>
      <c r="R32" s="2" t="s">
        <v>59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51</v>
      </c>
      <c r="AW32" s="2" t="s">
        <v>304</v>
      </c>
      <c r="AX32" s="2" t="s">
        <v>51</v>
      </c>
      <c r="AY32" s="2" t="s">
        <v>51</v>
      </c>
    </row>
    <row r="33" spans="1:51" ht="30" customHeight="1">
      <c r="A33" s="9" t="s">
        <v>282</v>
      </c>
      <c r="B33" s="9" t="s">
        <v>51</v>
      </c>
      <c r="C33" s="9" t="s">
        <v>51</v>
      </c>
      <c r="D33" s="10"/>
      <c r="E33" s="15"/>
      <c r="F33" s="16">
        <f>TRUNC(SUMIF(N28:N32, N27, F28:F32),0)</f>
        <v>18553</v>
      </c>
      <c r="G33" s="15"/>
      <c r="H33" s="16">
        <f>TRUNC(SUMIF(N28:N32, N27, H28:H32),0)</f>
        <v>135448</v>
      </c>
      <c r="I33" s="15"/>
      <c r="J33" s="16">
        <f>TRUNC(SUMIF(N28:N32, N27, J28:J32),0)</f>
        <v>0</v>
      </c>
      <c r="K33" s="15"/>
      <c r="L33" s="16">
        <f>F33+H33+J33</f>
        <v>154001</v>
      </c>
      <c r="M33" s="9" t="s">
        <v>51</v>
      </c>
      <c r="N33" s="2" t="s">
        <v>78</v>
      </c>
      <c r="O33" s="2" t="s">
        <v>78</v>
      </c>
      <c r="P33" s="2" t="s">
        <v>51</v>
      </c>
      <c r="Q33" s="2" t="s">
        <v>51</v>
      </c>
      <c r="R33" s="2" t="s">
        <v>51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51</v>
      </c>
      <c r="AW33" s="2" t="s">
        <v>51</v>
      </c>
      <c r="AX33" s="2" t="s">
        <v>51</v>
      </c>
      <c r="AY33" s="2" t="s">
        <v>51</v>
      </c>
    </row>
    <row r="34" spans="1:51" ht="30" customHeight="1">
      <c r="A34" s="10"/>
      <c r="B34" s="10"/>
      <c r="C34" s="10"/>
      <c r="D34" s="10"/>
      <c r="E34" s="15"/>
      <c r="F34" s="16"/>
      <c r="G34" s="15"/>
      <c r="H34" s="16"/>
      <c r="I34" s="15"/>
      <c r="J34" s="16"/>
      <c r="K34" s="15"/>
      <c r="L34" s="16"/>
      <c r="M34" s="10"/>
    </row>
    <row r="35" spans="1:51" ht="30" customHeight="1">
      <c r="A35" s="83" t="s">
        <v>305</v>
      </c>
      <c r="B35" s="83"/>
      <c r="C35" s="83"/>
      <c r="D35" s="83"/>
      <c r="E35" s="84"/>
      <c r="F35" s="85"/>
      <c r="G35" s="84"/>
      <c r="H35" s="85"/>
      <c r="I35" s="84"/>
      <c r="J35" s="85"/>
      <c r="K35" s="84"/>
      <c r="L35" s="85"/>
      <c r="M35" s="83"/>
      <c r="N35" s="1" t="s">
        <v>71</v>
      </c>
    </row>
    <row r="36" spans="1:51" ht="30" customHeight="1">
      <c r="A36" s="9" t="s">
        <v>293</v>
      </c>
      <c r="B36" s="9" t="s">
        <v>294</v>
      </c>
      <c r="C36" s="9" t="s">
        <v>88</v>
      </c>
      <c r="D36" s="10">
        <v>1.0999999999999999E-2</v>
      </c>
      <c r="E36" s="15">
        <f>단가대비표!O26</f>
        <v>365375</v>
      </c>
      <c r="F36" s="16">
        <f>TRUNC(E36*D36,1)</f>
        <v>4019.1</v>
      </c>
      <c r="G36" s="15">
        <f>단가대비표!P26</f>
        <v>0</v>
      </c>
      <c r="H36" s="16">
        <f>TRUNC(G36*D36,1)</f>
        <v>0</v>
      </c>
      <c r="I36" s="15">
        <f>단가대비표!V26</f>
        <v>0</v>
      </c>
      <c r="J36" s="16">
        <f>TRUNC(I36*D36,1)</f>
        <v>0</v>
      </c>
      <c r="K36" s="15">
        <f t="shared" ref="K36:L38" si="6">TRUNC(E36+G36+I36,1)</f>
        <v>365375</v>
      </c>
      <c r="L36" s="16">
        <f t="shared" si="6"/>
        <v>4019.1</v>
      </c>
      <c r="M36" s="9" t="s">
        <v>51</v>
      </c>
      <c r="N36" s="2" t="s">
        <v>71</v>
      </c>
      <c r="O36" s="2" t="s">
        <v>295</v>
      </c>
      <c r="P36" s="2" t="s">
        <v>60</v>
      </c>
      <c r="Q36" s="2" t="s">
        <v>60</v>
      </c>
      <c r="R36" s="2" t="s">
        <v>59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2" t="s">
        <v>51</v>
      </c>
      <c r="AW36" s="2" t="s">
        <v>307</v>
      </c>
      <c r="AX36" s="2" t="s">
        <v>51</v>
      </c>
      <c r="AY36" s="2" t="s">
        <v>51</v>
      </c>
    </row>
    <row r="37" spans="1:51" ht="30" customHeight="1">
      <c r="A37" s="9" t="s">
        <v>308</v>
      </c>
      <c r="B37" s="9" t="s">
        <v>285</v>
      </c>
      <c r="C37" s="9" t="s">
        <v>137</v>
      </c>
      <c r="D37" s="10">
        <v>0.15</v>
      </c>
      <c r="E37" s="15">
        <f>단가대비표!O57</f>
        <v>0</v>
      </c>
      <c r="F37" s="16">
        <f>TRUNC(E37*D37,1)</f>
        <v>0</v>
      </c>
      <c r="G37" s="15">
        <f>단가대비표!P57</f>
        <v>224657</v>
      </c>
      <c r="H37" s="16">
        <f>TRUNC(G37*D37,1)</f>
        <v>33698.5</v>
      </c>
      <c r="I37" s="15">
        <f>단가대비표!V57</f>
        <v>0</v>
      </c>
      <c r="J37" s="16">
        <f>TRUNC(I37*D37,1)</f>
        <v>0</v>
      </c>
      <c r="K37" s="15">
        <f t="shared" si="6"/>
        <v>224657</v>
      </c>
      <c r="L37" s="16">
        <f t="shared" si="6"/>
        <v>33698.5</v>
      </c>
      <c r="M37" s="9" t="s">
        <v>51</v>
      </c>
      <c r="N37" s="2" t="s">
        <v>71</v>
      </c>
      <c r="O37" s="2" t="s">
        <v>309</v>
      </c>
      <c r="P37" s="2" t="s">
        <v>60</v>
      </c>
      <c r="Q37" s="2" t="s">
        <v>60</v>
      </c>
      <c r="R37" s="2" t="s">
        <v>59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2" t="s">
        <v>51</v>
      </c>
      <c r="AW37" s="2" t="s">
        <v>310</v>
      </c>
      <c r="AX37" s="2" t="s">
        <v>51</v>
      </c>
      <c r="AY37" s="2" t="s">
        <v>51</v>
      </c>
    </row>
    <row r="38" spans="1:51" ht="30" customHeight="1">
      <c r="A38" s="9" t="s">
        <v>284</v>
      </c>
      <c r="B38" s="9" t="s">
        <v>285</v>
      </c>
      <c r="C38" s="9" t="s">
        <v>137</v>
      </c>
      <c r="D38" s="10">
        <v>0.3</v>
      </c>
      <c r="E38" s="15">
        <f>단가대비표!O53</f>
        <v>0</v>
      </c>
      <c r="F38" s="16">
        <f>TRUNC(E38*D38,1)</f>
        <v>0</v>
      </c>
      <c r="G38" s="15">
        <f>단가대비표!P53</f>
        <v>141096</v>
      </c>
      <c r="H38" s="16">
        <f>TRUNC(G38*D38,1)</f>
        <v>42328.800000000003</v>
      </c>
      <c r="I38" s="15">
        <f>단가대비표!V53</f>
        <v>0</v>
      </c>
      <c r="J38" s="16">
        <f>TRUNC(I38*D38,1)</f>
        <v>0</v>
      </c>
      <c r="K38" s="15">
        <f t="shared" si="6"/>
        <v>141096</v>
      </c>
      <c r="L38" s="16">
        <f t="shared" si="6"/>
        <v>42328.800000000003</v>
      </c>
      <c r="M38" s="9" t="s">
        <v>51</v>
      </c>
      <c r="N38" s="2" t="s">
        <v>71</v>
      </c>
      <c r="O38" s="2" t="s">
        <v>286</v>
      </c>
      <c r="P38" s="2" t="s">
        <v>60</v>
      </c>
      <c r="Q38" s="2" t="s">
        <v>60</v>
      </c>
      <c r="R38" s="2" t="s">
        <v>59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51</v>
      </c>
      <c r="AW38" s="2" t="s">
        <v>311</v>
      </c>
      <c r="AX38" s="2" t="s">
        <v>51</v>
      </c>
      <c r="AY38" s="2" t="s">
        <v>51</v>
      </c>
    </row>
    <row r="39" spans="1:51" ht="30" customHeight="1">
      <c r="A39" s="9" t="s">
        <v>282</v>
      </c>
      <c r="B39" s="9" t="s">
        <v>51</v>
      </c>
      <c r="C39" s="9" t="s">
        <v>51</v>
      </c>
      <c r="D39" s="10"/>
      <c r="E39" s="15"/>
      <c r="F39" s="16">
        <f>TRUNC(SUMIF(N36:N38, N35, F36:F38),0)</f>
        <v>4019</v>
      </c>
      <c r="G39" s="15"/>
      <c r="H39" s="16">
        <f>TRUNC(SUMIF(N36:N38, N35, H36:H38),0)</f>
        <v>76027</v>
      </c>
      <c r="I39" s="15"/>
      <c r="J39" s="16">
        <f>TRUNC(SUMIF(N36:N38, N35, J36:J38),0)</f>
        <v>0</v>
      </c>
      <c r="K39" s="15"/>
      <c r="L39" s="16">
        <f>F39+H39+J39</f>
        <v>80046</v>
      </c>
      <c r="M39" s="9" t="s">
        <v>51</v>
      </c>
      <c r="N39" s="2" t="s">
        <v>78</v>
      </c>
      <c r="O39" s="2" t="s">
        <v>78</v>
      </c>
      <c r="P39" s="2" t="s">
        <v>51</v>
      </c>
      <c r="Q39" s="2" t="s">
        <v>51</v>
      </c>
      <c r="R39" s="2" t="s">
        <v>51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51</v>
      </c>
      <c r="AW39" s="2" t="s">
        <v>51</v>
      </c>
      <c r="AX39" s="2" t="s">
        <v>51</v>
      </c>
      <c r="AY39" s="2" t="s">
        <v>51</v>
      </c>
    </row>
    <row r="40" spans="1:51" ht="30" customHeight="1">
      <c r="A40" s="10"/>
      <c r="B40" s="10"/>
      <c r="C40" s="10"/>
      <c r="D40" s="10"/>
      <c r="E40" s="15"/>
      <c r="F40" s="16"/>
      <c r="G40" s="15"/>
      <c r="H40" s="16"/>
      <c r="I40" s="15"/>
      <c r="J40" s="16"/>
      <c r="K40" s="15"/>
      <c r="L40" s="16"/>
      <c r="M40" s="10"/>
    </row>
    <row r="41" spans="1:51" ht="30" customHeight="1">
      <c r="A41" s="83" t="s">
        <v>312</v>
      </c>
      <c r="B41" s="83"/>
      <c r="C41" s="83"/>
      <c r="D41" s="83"/>
      <c r="E41" s="84"/>
      <c r="F41" s="85"/>
      <c r="G41" s="84"/>
      <c r="H41" s="85"/>
      <c r="I41" s="84"/>
      <c r="J41" s="85"/>
      <c r="K41" s="84"/>
      <c r="L41" s="85"/>
      <c r="M41" s="83"/>
      <c r="N41" s="1" t="s">
        <v>75</v>
      </c>
    </row>
    <row r="42" spans="1:51" ht="30" customHeight="1">
      <c r="A42" s="9" t="s">
        <v>293</v>
      </c>
      <c r="B42" s="9" t="s">
        <v>294</v>
      </c>
      <c r="C42" s="9" t="s">
        <v>88</v>
      </c>
      <c r="D42" s="10">
        <v>1.7999999999999999E-2</v>
      </c>
      <c r="E42" s="15">
        <f>단가대비표!O26</f>
        <v>365375</v>
      </c>
      <c r="F42" s="16">
        <f>TRUNC(E42*D42,1)</f>
        <v>6576.7</v>
      </c>
      <c r="G42" s="15">
        <f>단가대비표!P26</f>
        <v>0</v>
      </c>
      <c r="H42" s="16">
        <f>TRUNC(G42*D42,1)</f>
        <v>0</v>
      </c>
      <c r="I42" s="15">
        <f>단가대비표!V26</f>
        <v>0</v>
      </c>
      <c r="J42" s="16">
        <f>TRUNC(I42*D42,1)</f>
        <v>0</v>
      </c>
      <c r="K42" s="15">
        <f t="shared" ref="K42:L44" si="7">TRUNC(E42+G42+I42,1)</f>
        <v>365375</v>
      </c>
      <c r="L42" s="16">
        <f t="shared" si="7"/>
        <v>6576.7</v>
      </c>
      <c r="M42" s="9" t="s">
        <v>51</v>
      </c>
      <c r="N42" s="2" t="s">
        <v>75</v>
      </c>
      <c r="O42" s="2" t="s">
        <v>295</v>
      </c>
      <c r="P42" s="2" t="s">
        <v>60</v>
      </c>
      <c r="Q42" s="2" t="s">
        <v>60</v>
      </c>
      <c r="R42" s="2" t="s">
        <v>59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51</v>
      </c>
      <c r="AW42" s="2" t="s">
        <v>313</v>
      </c>
      <c r="AX42" s="2" t="s">
        <v>51</v>
      </c>
      <c r="AY42" s="2" t="s">
        <v>51</v>
      </c>
    </row>
    <row r="43" spans="1:51" ht="30" customHeight="1">
      <c r="A43" s="9" t="s">
        <v>308</v>
      </c>
      <c r="B43" s="9" t="s">
        <v>285</v>
      </c>
      <c r="C43" s="9" t="s">
        <v>137</v>
      </c>
      <c r="D43" s="10">
        <v>0.3</v>
      </c>
      <c r="E43" s="15">
        <f>단가대비표!O57</f>
        <v>0</v>
      </c>
      <c r="F43" s="16">
        <f>TRUNC(E43*D43,1)</f>
        <v>0</v>
      </c>
      <c r="G43" s="15">
        <f>단가대비표!P57</f>
        <v>224657</v>
      </c>
      <c r="H43" s="16">
        <f>TRUNC(G43*D43,1)</f>
        <v>67397.100000000006</v>
      </c>
      <c r="I43" s="15">
        <f>단가대비표!V57</f>
        <v>0</v>
      </c>
      <c r="J43" s="16">
        <f>TRUNC(I43*D43,1)</f>
        <v>0</v>
      </c>
      <c r="K43" s="15">
        <f t="shared" si="7"/>
        <v>224657</v>
      </c>
      <c r="L43" s="16">
        <f t="shared" si="7"/>
        <v>67397.100000000006</v>
      </c>
      <c r="M43" s="9" t="s">
        <v>51</v>
      </c>
      <c r="N43" s="2" t="s">
        <v>75</v>
      </c>
      <c r="O43" s="2" t="s">
        <v>309</v>
      </c>
      <c r="P43" s="2" t="s">
        <v>60</v>
      </c>
      <c r="Q43" s="2" t="s">
        <v>60</v>
      </c>
      <c r="R43" s="2" t="s">
        <v>59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51</v>
      </c>
      <c r="AW43" s="2" t="s">
        <v>314</v>
      </c>
      <c r="AX43" s="2" t="s">
        <v>51</v>
      </c>
      <c r="AY43" s="2" t="s">
        <v>51</v>
      </c>
    </row>
    <row r="44" spans="1:51" ht="30" customHeight="1">
      <c r="A44" s="9" t="s">
        <v>284</v>
      </c>
      <c r="B44" s="9" t="s">
        <v>285</v>
      </c>
      <c r="C44" s="9" t="s">
        <v>137</v>
      </c>
      <c r="D44" s="10">
        <v>0.45</v>
      </c>
      <c r="E44" s="15">
        <f>단가대비표!O53</f>
        <v>0</v>
      </c>
      <c r="F44" s="16">
        <f>TRUNC(E44*D44,1)</f>
        <v>0</v>
      </c>
      <c r="G44" s="15">
        <f>단가대비표!P53</f>
        <v>141096</v>
      </c>
      <c r="H44" s="16">
        <f>TRUNC(G44*D44,1)</f>
        <v>63493.2</v>
      </c>
      <c r="I44" s="15">
        <f>단가대비표!V53</f>
        <v>0</v>
      </c>
      <c r="J44" s="16">
        <f>TRUNC(I44*D44,1)</f>
        <v>0</v>
      </c>
      <c r="K44" s="15">
        <f t="shared" si="7"/>
        <v>141096</v>
      </c>
      <c r="L44" s="16">
        <f t="shared" si="7"/>
        <v>63493.2</v>
      </c>
      <c r="M44" s="9" t="s">
        <v>51</v>
      </c>
      <c r="N44" s="2" t="s">
        <v>75</v>
      </c>
      <c r="O44" s="2" t="s">
        <v>286</v>
      </c>
      <c r="P44" s="2" t="s">
        <v>60</v>
      </c>
      <c r="Q44" s="2" t="s">
        <v>60</v>
      </c>
      <c r="R44" s="2" t="s">
        <v>59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51</v>
      </c>
      <c r="AW44" s="2" t="s">
        <v>315</v>
      </c>
      <c r="AX44" s="2" t="s">
        <v>51</v>
      </c>
      <c r="AY44" s="2" t="s">
        <v>51</v>
      </c>
    </row>
    <row r="45" spans="1:51" ht="30" customHeight="1">
      <c r="A45" s="9" t="s">
        <v>282</v>
      </c>
      <c r="B45" s="9" t="s">
        <v>51</v>
      </c>
      <c r="C45" s="9" t="s">
        <v>51</v>
      </c>
      <c r="D45" s="10"/>
      <c r="E45" s="15"/>
      <c r="F45" s="16">
        <f>TRUNC(SUMIF(N42:N44, N41, F42:F44),0)</f>
        <v>6576</v>
      </c>
      <c r="G45" s="15"/>
      <c r="H45" s="16">
        <f>TRUNC(SUMIF(N42:N44, N41, H42:H44),0)</f>
        <v>130890</v>
      </c>
      <c r="I45" s="15"/>
      <c r="J45" s="16">
        <f>TRUNC(SUMIF(N42:N44, N41, J42:J44),0)</f>
        <v>0</v>
      </c>
      <c r="K45" s="15"/>
      <c r="L45" s="16">
        <f>F45+H45+J45</f>
        <v>137466</v>
      </c>
      <c r="M45" s="9" t="s">
        <v>51</v>
      </c>
      <c r="N45" s="2" t="s">
        <v>78</v>
      </c>
      <c r="O45" s="2" t="s">
        <v>78</v>
      </c>
      <c r="P45" s="2" t="s">
        <v>51</v>
      </c>
      <c r="Q45" s="2" t="s">
        <v>51</v>
      </c>
      <c r="R45" s="2" t="s">
        <v>51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51</v>
      </c>
      <c r="AW45" s="2" t="s">
        <v>51</v>
      </c>
      <c r="AX45" s="2" t="s">
        <v>51</v>
      </c>
      <c r="AY45" s="2" t="s">
        <v>51</v>
      </c>
    </row>
    <row r="46" spans="1:51" ht="30" customHeight="1">
      <c r="A46" s="10"/>
      <c r="B46" s="10"/>
      <c r="C46" s="10"/>
      <c r="D46" s="10"/>
      <c r="E46" s="15"/>
      <c r="F46" s="16"/>
      <c r="G46" s="15"/>
      <c r="H46" s="16"/>
      <c r="I46" s="15"/>
      <c r="J46" s="16"/>
      <c r="K46" s="15"/>
      <c r="L46" s="16"/>
      <c r="M46" s="10"/>
    </row>
    <row r="47" spans="1:51" ht="30" customHeight="1">
      <c r="A47" s="83" t="s">
        <v>316</v>
      </c>
      <c r="B47" s="83"/>
      <c r="C47" s="83"/>
      <c r="D47" s="83"/>
      <c r="E47" s="84"/>
      <c r="F47" s="85"/>
      <c r="G47" s="84"/>
      <c r="H47" s="85"/>
      <c r="I47" s="84"/>
      <c r="J47" s="85"/>
      <c r="K47" s="84"/>
      <c r="L47" s="85"/>
      <c r="M47" s="83"/>
      <c r="N47" s="1" t="s">
        <v>84</v>
      </c>
    </row>
    <row r="48" spans="1:51" ht="30" customHeight="1">
      <c r="A48" s="9" t="s">
        <v>318</v>
      </c>
      <c r="B48" s="9" t="s">
        <v>285</v>
      </c>
      <c r="C48" s="9" t="s">
        <v>137</v>
      </c>
      <c r="D48" s="10">
        <v>2.14E-3</v>
      </c>
      <c r="E48" s="15">
        <f>단가대비표!O61</f>
        <v>0</v>
      </c>
      <c r="F48" s="16">
        <f>TRUNC(E48*D48,1)</f>
        <v>0</v>
      </c>
      <c r="G48" s="15">
        <f>단가대비표!P61</f>
        <v>200000</v>
      </c>
      <c r="H48" s="16">
        <f>TRUNC(G48*D48,1)</f>
        <v>428</v>
      </c>
      <c r="I48" s="15">
        <f>단가대비표!V61</f>
        <v>0</v>
      </c>
      <c r="J48" s="16">
        <f>TRUNC(I48*D48,1)</f>
        <v>0</v>
      </c>
      <c r="K48" s="15">
        <f t="shared" ref="K48:L52" si="8">TRUNC(E48+G48+I48,1)</f>
        <v>200000</v>
      </c>
      <c r="L48" s="16">
        <f t="shared" si="8"/>
        <v>428</v>
      </c>
      <c r="M48" s="9" t="s">
        <v>51</v>
      </c>
      <c r="N48" s="2" t="s">
        <v>84</v>
      </c>
      <c r="O48" s="2" t="s">
        <v>319</v>
      </c>
      <c r="P48" s="2" t="s">
        <v>60</v>
      </c>
      <c r="Q48" s="2" t="s">
        <v>60</v>
      </c>
      <c r="R48" s="2" t="s">
        <v>59</v>
      </c>
      <c r="S48" s="3"/>
      <c r="T48" s="3"/>
      <c r="U48" s="3"/>
      <c r="V48" s="3">
        <v>1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 t="s">
        <v>51</v>
      </c>
      <c r="AW48" s="2" t="s">
        <v>320</v>
      </c>
      <c r="AX48" s="2" t="s">
        <v>51</v>
      </c>
      <c r="AY48" s="2" t="s">
        <v>51</v>
      </c>
    </row>
    <row r="49" spans="1:51" ht="30" customHeight="1">
      <c r="A49" s="9" t="s">
        <v>284</v>
      </c>
      <c r="B49" s="9" t="s">
        <v>285</v>
      </c>
      <c r="C49" s="9" t="s">
        <v>137</v>
      </c>
      <c r="D49" s="10">
        <v>5.1000000000000004E-4</v>
      </c>
      <c r="E49" s="15">
        <f>단가대비표!O53</f>
        <v>0</v>
      </c>
      <c r="F49" s="16">
        <f>TRUNC(E49*D49,1)</f>
        <v>0</v>
      </c>
      <c r="G49" s="15">
        <f>단가대비표!P53</f>
        <v>141096</v>
      </c>
      <c r="H49" s="16">
        <f>TRUNC(G49*D49,1)</f>
        <v>71.900000000000006</v>
      </c>
      <c r="I49" s="15">
        <f>단가대비표!V53</f>
        <v>0</v>
      </c>
      <c r="J49" s="16">
        <f>TRUNC(I49*D49,1)</f>
        <v>0</v>
      </c>
      <c r="K49" s="15">
        <f t="shared" si="8"/>
        <v>141096</v>
      </c>
      <c r="L49" s="16">
        <f t="shared" si="8"/>
        <v>71.900000000000006</v>
      </c>
      <c r="M49" s="9" t="s">
        <v>51</v>
      </c>
      <c r="N49" s="2" t="s">
        <v>84</v>
      </c>
      <c r="O49" s="2" t="s">
        <v>286</v>
      </c>
      <c r="P49" s="2" t="s">
        <v>60</v>
      </c>
      <c r="Q49" s="2" t="s">
        <v>60</v>
      </c>
      <c r="R49" s="2" t="s">
        <v>59</v>
      </c>
      <c r="S49" s="3"/>
      <c r="T49" s="3"/>
      <c r="U49" s="3"/>
      <c r="V49" s="3">
        <v>1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51</v>
      </c>
      <c r="AW49" s="2" t="s">
        <v>321</v>
      </c>
      <c r="AX49" s="2" t="s">
        <v>51</v>
      </c>
      <c r="AY49" s="2" t="s">
        <v>51</v>
      </c>
    </row>
    <row r="50" spans="1:51" ht="30" customHeight="1">
      <c r="A50" s="9" t="s">
        <v>322</v>
      </c>
      <c r="B50" s="9" t="s">
        <v>103</v>
      </c>
      <c r="C50" s="9" t="s">
        <v>104</v>
      </c>
      <c r="D50" s="10">
        <v>1</v>
      </c>
      <c r="E50" s="15">
        <v>0</v>
      </c>
      <c r="F50" s="16">
        <f>TRUNC(E50*D50,1)</f>
        <v>0</v>
      </c>
      <c r="G50" s="15">
        <v>0</v>
      </c>
      <c r="H50" s="16">
        <f>TRUNC(G50*D50,1)</f>
        <v>0</v>
      </c>
      <c r="I50" s="15">
        <f>TRUNC(SUMIF(V48:V52, RIGHTB(O50, 1), H48:H52)*U50, 2)</f>
        <v>49.99</v>
      </c>
      <c r="J50" s="16">
        <f>TRUNC(I50*D50,1)</f>
        <v>49.9</v>
      </c>
      <c r="K50" s="15">
        <f t="shared" si="8"/>
        <v>49.9</v>
      </c>
      <c r="L50" s="16">
        <f t="shared" si="8"/>
        <v>49.9</v>
      </c>
      <c r="M50" s="9" t="s">
        <v>51</v>
      </c>
      <c r="N50" s="2" t="s">
        <v>84</v>
      </c>
      <c r="O50" s="2" t="s">
        <v>105</v>
      </c>
      <c r="P50" s="2" t="s">
        <v>60</v>
      </c>
      <c r="Q50" s="2" t="s">
        <v>60</v>
      </c>
      <c r="R50" s="2" t="s">
        <v>60</v>
      </c>
      <c r="S50" s="3">
        <v>1</v>
      </c>
      <c r="T50" s="3">
        <v>2</v>
      </c>
      <c r="U50" s="3">
        <v>0.1</v>
      </c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 t="s">
        <v>51</v>
      </c>
      <c r="AW50" s="2" t="s">
        <v>323</v>
      </c>
      <c r="AX50" s="2" t="s">
        <v>51</v>
      </c>
      <c r="AY50" s="2" t="s">
        <v>51</v>
      </c>
    </row>
    <row r="51" spans="1:51" ht="30" customHeight="1">
      <c r="A51" s="9" t="s">
        <v>324</v>
      </c>
      <c r="B51" s="9" t="s">
        <v>325</v>
      </c>
      <c r="C51" s="9" t="s">
        <v>326</v>
      </c>
      <c r="D51" s="10">
        <v>2.7100000000000002E-3</v>
      </c>
      <c r="E51" s="15">
        <f>일위대가목록!E28</f>
        <v>7430</v>
      </c>
      <c r="F51" s="16">
        <f>TRUNC(E51*D51,1)</f>
        <v>20.100000000000001</v>
      </c>
      <c r="G51" s="15">
        <f>일위대가목록!F28</f>
        <v>44299</v>
      </c>
      <c r="H51" s="16">
        <f>TRUNC(G51*D51,1)</f>
        <v>120</v>
      </c>
      <c r="I51" s="15">
        <f>일위대가목록!G28</f>
        <v>12510</v>
      </c>
      <c r="J51" s="16">
        <f>TRUNC(I51*D51,1)</f>
        <v>33.9</v>
      </c>
      <c r="K51" s="15">
        <f t="shared" si="8"/>
        <v>64239</v>
      </c>
      <c r="L51" s="16">
        <f t="shared" si="8"/>
        <v>174</v>
      </c>
      <c r="M51" s="9" t="s">
        <v>327</v>
      </c>
      <c r="N51" s="2" t="s">
        <v>84</v>
      </c>
      <c r="O51" s="2" t="s">
        <v>328</v>
      </c>
      <c r="P51" s="2" t="s">
        <v>59</v>
      </c>
      <c r="Q51" s="2" t="s">
        <v>60</v>
      </c>
      <c r="R51" s="2" t="s">
        <v>60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 t="s">
        <v>51</v>
      </c>
      <c r="AW51" s="2" t="s">
        <v>329</v>
      </c>
      <c r="AX51" s="2" t="s">
        <v>51</v>
      </c>
      <c r="AY51" s="2" t="s">
        <v>51</v>
      </c>
    </row>
    <row r="52" spans="1:51" ht="30" customHeight="1">
      <c r="A52" s="9" t="s">
        <v>330</v>
      </c>
      <c r="B52" s="9" t="s">
        <v>325</v>
      </c>
      <c r="C52" s="9" t="s">
        <v>326</v>
      </c>
      <c r="D52" s="10">
        <v>2.7100000000000002E-3</v>
      </c>
      <c r="E52" s="15">
        <f>일위대가목록!E29</f>
        <v>0</v>
      </c>
      <c r="F52" s="16">
        <f>TRUNC(E52*D52,1)</f>
        <v>0</v>
      </c>
      <c r="G52" s="15">
        <f>일위대가목록!F29</f>
        <v>0</v>
      </c>
      <c r="H52" s="16">
        <f>TRUNC(G52*D52,1)</f>
        <v>0</v>
      </c>
      <c r="I52" s="15">
        <f>일위대가목록!G29</f>
        <v>3278</v>
      </c>
      <c r="J52" s="16">
        <f>TRUNC(I52*D52,1)</f>
        <v>8.8000000000000007</v>
      </c>
      <c r="K52" s="15">
        <f t="shared" si="8"/>
        <v>3278</v>
      </c>
      <c r="L52" s="16">
        <f t="shared" si="8"/>
        <v>8.8000000000000007</v>
      </c>
      <c r="M52" s="9" t="s">
        <v>331</v>
      </c>
      <c r="N52" s="2" t="s">
        <v>84</v>
      </c>
      <c r="O52" s="2" t="s">
        <v>332</v>
      </c>
      <c r="P52" s="2" t="s">
        <v>59</v>
      </c>
      <c r="Q52" s="2" t="s">
        <v>60</v>
      </c>
      <c r="R52" s="2" t="s">
        <v>60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51</v>
      </c>
      <c r="AW52" s="2" t="s">
        <v>333</v>
      </c>
      <c r="AX52" s="2" t="s">
        <v>51</v>
      </c>
      <c r="AY52" s="2" t="s">
        <v>51</v>
      </c>
    </row>
    <row r="53" spans="1:51" ht="30" customHeight="1">
      <c r="A53" s="9" t="s">
        <v>282</v>
      </c>
      <c r="B53" s="9" t="s">
        <v>51</v>
      </c>
      <c r="C53" s="9" t="s">
        <v>51</v>
      </c>
      <c r="D53" s="10"/>
      <c r="E53" s="15"/>
      <c r="F53" s="16">
        <f>TRUNC(SUMIF(N48:N52, N47, F48:F52),0)</f>
        <v>20</v>
      </c>
      <c r="G53" s="15"/>
      <c r="H53" s="16">
        <f>TRUNC(SUMIF(N48:N52, N47, H48:H52),0)</f>
        <v>619</v>
      </c>
      <c r="I53" s="15"/>
      <c r="J53" s="16">
        <f>TRUNC(SUMIF(N48:N52, N47, J48:J52),0)</f>
        <v>92</v>
      </c>
      <c r="K53" s="15"/>
      <c r="L53" s="16">
        <f>F53+H53+J53</f>
        <v>731</v>
      </c>
      <c r="M53" s="9" t="s">
        <v>51</v>
      </c>
      <c r="N53" s="2" t="s">
        <v>78</v>
      </c>
      <c r="O53" s="2" t="s">
        <v>78</v>
      </c>
      <c r="P53" s="2" t="s">
        <v>51</v>
      </c>
      <c r="Q53" s="2" t="s">
        <v>51</v>
      </c>
      <c r="R53" s="2" t="s">
        <v>51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51</v>
      </c>
      <c r="AW53" s="2" t="s">
        <v>51</v>
      </c>
      <c r="AX53" s="2" t="s">
        <v>51</v>
      </c>
      <c r="AY53" s="2" t="s">
        <v>51</v>
      </c>
    </row>
    <row r="54" spans="1:51" ht="30" customHeight="1">
      <c r="A54" s="10"/>
      <c r="B54" s="10"/>
      <c r="C54" s="10"/>
      <c r="D54" s="10"/>
      <c r="E54" s="15"/>
      <c r="F54" s="16"/>
      <c r="G54" s="15"/>
      <c r="H54" s="16"/>
      <c r="I54" s="15"/>
      <c r="J54" s="16"/>
      <c r="K54" s="15"/>
      <c r="L54" s="16"/>
      <c r="M54" s="10"/>
    </row>
    <row r="55" spans="1:51" ht="30" customHeight="1">
      <c r="A55" s="83" t="s">
        <v>334</v>
      </c>
      <c r="B55" s="83"/>
      <c r="C55" s="83"/>
      <c r="D55" s="83"/>
      <c r="E55" s="84"/>
      <c r="F55" s="85"/>
      <c r="G55" s="84"/>
      <c r="H55" s="85"/>
      <c r="I55" s="84"/>
      <c r="J55" s="85"/>
      <c r="K55" s="84"/>
      <c r="L55" s="85"/>
      <c r="M55" s="83"/>
      <c r="N55" s="1" t="s">
        <v>113</v>
      </c>
    </row>
    <row r="56" spans="1:51" ht="30" customHeight="1">
      <c r="A56" s="9" t="s">
        <v>335</v>
      </c>
      <c r="B56" s="9" t="s">
        <v>336</v>
      </c>
      <c r="C56" s="9" t="s">
        <v>88</v>
      </c>
      <c r="D56" s="10">
        <v>0.62</v>
      </c>
      <c r="E56" s="15">
        <f>일위대가목록!E31</f>
        <v>782</v>
      </c>
      <c r="F56" s="16">
        <f t="shared" ref="F56:F63" si="9">TRUNC(E56*D56,1)</f>
        <v>484.8</v>
      </c>
      <c r="G56" s="15">
        <f>일위대가목록!F31</f>
        <v>8097</v>
      </c>
      <c r="H56" s="16">
        <f t="shared" ref="H56:H63" si="10">TRUNC(G56*D56,1)</f>
        <v>5020.1000000000004</v>
      </c>
      <c r="I56" s="15">
        <f>일위대가목록!G31</f>
        <v>1022</v>
      </c>
      <c r="J56" s="16">
        <f t="shared" ref="J56:J63" si="11">TRUNC(I56*D56,1)</f>
        <v>633.6</v>
      </c>
      <c r="K56" s="15">
        <f t="shared" ref="K56:L63" si="12">TRUNC(E56+G56+I56,1)</f>
        <v>9901</v>
      </c>
      <c r="L56" s="16">
        <f t="shared" si="12"/>
        <v>6138.5</v>
      </c>
      <c r="M56" s="9" t="s">
        <v>337</v>
      </c>
      <c r="N56" s="2" t="s">
        <v>113</v>
      </c>
      <c r="O56" s="2" t="s">
        <v>338</v>
      </c>
      <c r="P56" s="2" t="s">
        <v>59</v>
      </c>
      <c r="Q56" s="2" t="s">
        <v>60</v>
      </c>
      <c r="R56" s="2" t="s">
        <v>60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51</v>
      </c>
      <c r="AW56" s="2" t="s">
        <v>339</v>
      </c>
      <c r="AX56" s="2" t="s">
        <v>51</v>
      </c>
      <c r="AY56" s="2" t="s">
        <v>51</v>
      </c>
    </row>
    <row r="57" spans="1:51" ht="30" customHeight="1">
      <c r="A57" s="9" t="s">
        <v>340</v>
      </c>
      <c r="B57" s="9" t="s">
        <v>341</v>
      </c>
      <c r="C57" s="9" t="s">
        <v>88</v>
      </c>
      <c r="D57" s="10">
        <v>0.75</v>
      </c>
      <c r="E57" s="15">
        <f>일위대가목록!E32</f>
        <v>46706</v>
      </c>
      <c r="F57" s="16">
        <f t="shared" si="9"/>
        <v>35029.5</v>
      </c>
      <c r="G57" s="15">
        <f>일위대가목록!F32</f>
        <v>88850</v>
      </c>
      <c r="H57" s="16">
        <f t="shared" si="10"/>
        <v>66637.5</v>
      </c>
      <c r="I57" s="15">
        <f>일위대가목록!G32</f>
        <v>2563</v>
      </c>
      <c r="J57" s="16">
        <f t="shared" si="11"/>
        <v>1922.2</v>
      </c>
      <c r="K57" s="15">
        <f t="shared" si="12"/>
        <v>138119</v>
      </c>
      <c r="L57" s="16">
        <f t="shared" si="12"/>
        <v>103589.2</v>
      </c>
      <c r="M57" s="9" t="s">
        <v>342</v>
      </c>
      <c r="N57" s="2" t="s">
        <v>113</v>
      </c>
      <c r="O57" s="2" t="s">
        <v>343</v>
      </c>
      <c r="P57" s="2" t="s">
        <v>59</v>
      </c>
      <c r="Q57" s="2" t="s">
        <v>60</v>
      </c>
      <c r="R57" s="2" t="s">
        <v>60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51</v>
      </c>
      <c r="AW57" s="2" t="s">
        <v>344</v>
      </c>
      <c r="AX57" s="2" t="s">
        <v>51</v>
      </c>
      <c r="AY57" s="2" t="s">
        <v>51</v>
      </c>
    </row>
    <row r="58" spans="1:51" ht="30" customHeight="1">
      <c r="A58" s="9" t="s">
        <v>345</v>
      </c>
      <c r="B58" s="9" t="s">
        <v>346</v>
      </c>
      <c r="C58" s="9" t="s">
        <v>56</v>
      </c>
      <c r="D58" s="10">
        <v>0.6</v>
      </c>
      <c r="E58" s="15">
        <f>일위대가목록!E33</f>
        <v>7872</v>
      </c>
      <c r="F58" s="16">
        <f t="shared" si="9"/>
        <v>4723.2</v>
      </c>
      <c r="G58" s="15">
        <f>일위대가목록!F33</f>
        <v>25449</v>
      </c>
      <c r="H58" s="16">
        <f t="shared" si="10"/>
        <v>15269.4</v>
      </c>
      <c r="I58" s="15">
        <f>일위대가목록!G33</f>
        <v>254</v>
      </c>
      <c r="J58" s="16">
        <f t="shared" si="11"/>
        <v>152.4</v>
      </c>
      <c r="K58" s="15">
        <f t="shared" si="12"/>
        <v>33575</v>
      </c>
      <c r="L58" s="16">
        <f t="shared" si="12"/>
        <v>20145</v>
      </c>
      <c r="M58" s="9" t="s">
        <v>347</v>
      </c>
      <c r="N58" s="2" t="s">
        <v>113</v>
      </c>
      <c r="O58" s="2" t="s">
        <v>348</v>
      </c>
      <c r="P58" s="2" t="s">
        <v>59</v>
      </c>
      <c r="Q58" s="2" t="s">
        <v>60</v>
      </c>
      <c r="R58" s="2" t="s">
        <v>60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51</v>
      </c>
      <c r="AW58" s="2" t="s">
        <v>349</v>
      </c>
      <c r="AX58" s="2" t="s">
        <v>51</v>
      </c>
      <c r="AY58" s="2" t="s">
        <v>51</v>
      </c>
    </row>
    <row r="59" spans="1:51" ht="30" customHeight="1">
      <c r="A59" s="9" t="s">
        <v>350</v>
      </c>
      <c r="B59" s="9" t="s">
        <v>51</v>
      </c>
      <c r="C59" s="9" t="s">
        <v>88</v>
      </c>
      <c r="D59" s="10">
        <v>0.05</v>
      </c>
      <c r="E59" s="15">
        <f>일위대가목록!E34</f>
        <v>113110</v>
      </c>
      <c r="F59" s="16">
        <f t="shared" si="9"/>
        <v>5655.5</v>
      </c>
      <c r="G59" s="15">
        <f>일위대가목록!F34</f>
        <v>124159</v>
      </c>
      <c r="H59" s="16">
        <f t="shared" si="10"/>
        <v>6207.9</v>
      </c>
      <c r="I59" s="15">
        <f>일위대가목록!G34</f>
        <v>0</v>
      </c>
      <c r="J59" s="16">
        <f t="shared" si="11"/>
        <v>0</v>
      </c>
      <c r="K59" s="15">
        <f t="shared" si="12"/>
        <v>237269</v>
      </c>
      <c r="L59" s="16">
        <f t="shared" si="12"/>
        <v>11863.4</v>
      </c>
      <c r="M59" s="9" t="s">
        <v>351</v>
      </c>
      <c r="N59" s="2" t="s">
        <v>113</v>
      </c>
      <c r="O59" s="2" t="s">
        <v>352</v>
      </c>
      <c r="P59" s="2" t="s">
        <v>59</v>
      </c>
      <c r="Q59" s="2" t="s">
        <v>60</v>
      </c>
      <c r="R59" s="2" t="s">
        <v>60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51</v>
      </c>
      <c r="AW59" s="2" t="s">
        <v>353</v>
      </c>
      <c r="AX59" s="2" t="s">
        <v>51</v>
      </c>
      <c r="AY59" s="2" t="s">
        <v>51</v>
      </c>
    </row>
    <row r="60" spans="1:51" ht="30" customHeight="1">
      <c r="A60" s="9" t="s">
        <v>354</v>
      </c>
      <c r="B60" s="9" t="s">
        <v>51</v>
      </c>
      <c r="C60" s="9" t="s">
        <v>88</v>
      </c>
      <c r="D60" s="10">
        <v>1.29</v>
      </c>
      <c r="E60" s="15">
        <f>일위대가목록!E35</f>
        <v>0</v>
      </c>
      <c r="F60" s="16">
        <f t="shared" si="9"/>
        <v>0</v>
      </c>
      <c r="G60" s="15">
        <f>일위대가목록!F35</f>
        <v>238248</v>
      </c>
      <c r="H60" s="16">
        <f t="shared" si="10"/>
        <v>307339.90000000002</v>
      </c>
      <c r="I60" s="15">
        <f>일위대가목록!G35</f>
        <v>11912</v>
      </c>
      <c r="J60" s="16">
        <f t="shared" si="11"/>
        <v>15366.4</v>
      </c>
      <c r="K60" s="15">
        <f t="shared" si="12"/>
        <v>250160</v>
      </c>
      <c r="L60" s="16">
        <f t="shared" si="12"/>
        <v>322706.3</v>
      </c>
      <c r="M60" s="9" t="s">
        <v>355</v>
      </c>
      <c r="N60" s="2" t="s">
        <v>113</v>
      </c>
      <c r="O60" s="2" t="s">
        <v>356</v>
      </c>
      <c r="P60" s="2" t="s">
        <v>59</v>
      </c>
      <c r="Q60" s="2" t="s">
        <v>60</v>
      </c>
      <c r="R60" s="2" t="s">
        <v>60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51</v>
      </c>
      <c r="AW60" s="2" t="s">
        <v>357</v>
      </c>
      <c r="AX60" s="2" t="s">
        <v>51</v>
      </c>
      <c r="AY60" s="2" t="s">
        <v>51</v>
      </c>
    </row>
    <row r="61" spans="1:51" ht="30" customHeight="1">
      <c r="A61" s="9" t="s">
        <v>358</v>
      </c>
      <c r="B61" s="9" t="s">
        <v>51</v>
      </c>
      <c r="C61" s="9" t="s">
        <v>88</v>
      </c>
      <c r="D61" s="10">
        <v>1.0900000000000001</v>
      </c>
      <c r="E61" s="15">
        <f>일위대가목록!E36</f>
        <v>37542</v>
      </c>
      <c r="F61" s="16">
        <f t="shared" si="9"/>
        <v>40920.699999999997</v>
      </c>
      <c r="G61" s="15">
        <f>일위대가목록!F36</f>
        <v>320215</v>
      </c>
      <c r="H61" s="16">
        <f t="shared" si="10"/>
        <v>349034.3</v>
      </c>
      <c r="I61" s="15">
        <f>일위대가목록!G36</f>
        <v>58271</v>
      </c>
      <c r="J61" s="16">
        <f t="shared" si="11"/>
        <v>63515.3</v>
      </c>
      <c r="K61" s="15">
        <f t="shared" si="12"/>
        <v>416028</v>
      </c>
      <c r="L61" s="16">
        <f t="shared" si="12"/>
        <v>453470.3</v>
      </c>
      <c r="M61" s="9" t="s">
        <v>359</v>
      </c>
      <c r="N61" s="2" t="s">
        <v>113</v>
      </c>
      <c r="O61" s="2" t="s">
        <v>360</v>
      </c>
      <c r="P61" s="2" t="s">
        <v>59</v>
      </c>
      <c r="Q61" s="2" t="s">
        <v>60</v>
      </c>
      <c r="R61" s="2" t="s">
        <v>60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 t="s">
        <v>51</v>
      </c>
      <c r="AW61" s="2" t="s">
        <v>361</v>
      </c>
      <c r="AX61" s="2" t="s">
        <v>51</v>
      </c>
      <c r="AY61" s="2" t="s">
        <v>51</v>
      </c>
    </row>
    <row r="62" spans="1:51" ht="30" customHeight="1">
      <c r="A62" s="9" t="s">
        <v>362</v>
      </c>
      <c r="B62" s="9" t="s">
        <v>51</v>
      </c>
      <c r="C62" s="9" t="s">
        <v>56</v>
      </c>
      <c r="D62" s="10">
        <v>1.1200000000000001</v>
      </c>
      <c r="E62" s="15">
        <f>일위대가목록!E37</f>
        <v>0</v>
      </c>
      <c r="F62" s="16">
        <f t="shared" si="9"/>
        <v>0</v>
      </c>
      <c r="G62" s="15">
        <f>일위대가목록!F37</f>
        <v>615003</v>
      </c>
      <c r="H62" s="16">
        <f t="shared" si="10"/>
        <v>688803.3</v>
      </c>
      <c r="I62" s="15">
        <f>일위대가목록!G37</f>
        <v>30750</v>
      </c>
      <c r="J62" s="16">
        <f t="shared" si="11"/>
        <v>34440</v>
      </c>
      <c r="K62" s="15">
        <f t="shared" si="12"/>
        <v>645753</v>
      </c>
      <c r="L62" s="16">
        <f t="shared" si="12"/>
        <v>723243.3</v>
      </c>
      <c r="M62" s="9" t="s">
        <v>363</v>
      </c>
      <c r="N62" s="2" t="s">
        <v>113</v>
      </c>
      <c r="O62" s="2" t="s">
        <v>364</v>
      </c>
      <c r="P62" s="2" t="s">
        <v>59</v>
      </c>
      <c r="Q62" s="2" t="s">
        <v>60</v>
      </c>
      <c r="R62" s="2" t="s">
        <v>60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2" t="s">
        <v>51</v>
      </c>
      <c r="AW62" s="2" t="s">
        <v>365</v>
      </c>
      <c r="AX62" s="2" t="s">
        <v>51</v>
      </c>
      <c r="AY62" s="2" t="s">
        <v>51</v>
      </c>
    </row>
    <row r="63" spans="1:51" ht="30" customHeight="1">
      <c r="A63" s="9" t="s">
        <v>366</v>
      </c>
      <c r="B63" s="9" t="s">
        <v>367</v>
      </c>
      <c r="C63" s="9" t="s">
        <v>88</v>
      </c>
      <c r="D63" s="10">
        <v>1.98</v>
      </c>
      <c r="E63" s="15">
        <f>단가대비표!O18</f>
        <v>28000</v>
      </c>
      <c r="F63" s="16">
        <f t="shared" si="9"/>
        <v>55440</v>
      </c>
      <c r="G63" s="15">
        <f>단가대비표!P18</f>
        <v>0</v>
      </c>
      <c r="H63" s="16">
        <f t="shared" si="10"/>
        <v>0</v>
      </c>
      <c r="I63" s="15">
        <f>단가대비표!V18</f>
        <v>0</v>
      </c>
      <c r="J63" s="16">
        <f t="shared" si="11"/>
        <v>0</v>
      </c>
      <c r="K63" s="15">
        <f t="shared" si="12"/>
        <v>28000</v>
      </c>
      <c r="L63" s="16">
        <f t="shared" si="12"/>
        <v>55440</v>
      </c>
      <c r="M63" s="9" t="s">
        <v>51</v>
      </c>
      <c r="N63" s="2" t="s">
        <v>113</v>
      </c>
      <c r="O63" s="2" t="s">
        <v>368</v>
      </c>
      <c r="P63" s="2" t="s">
        <v>60</v>
      </c>
      <c r="Q63" s="2" t="s">
        <v>60</v>
      </c>
      <c r="R63" s="2" t="s">
        <v>59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 t="s">
        <v>51</v>
      </c>
      <c r="AW63" s="2" t="s">
        <v>369</v>
      </c>
      <c r="AX63" s="2" t="s">
        <v>51</v>
      </c>
      <c r="AY63" s="2" t="s">
        <v>51</v>
      </c>
    </row>
    <row r="64" spans="1:51" ht="30" customHeight="1">
      <c r="A64" s="9" t="s">
        <v>282</v>
      </c>
      <c r="B64" s="9" t="s">
        <v>51</v>
      </c>
      <c r="C64" s="9" t="s">
        <v>51</v>
      </c>
      <c r="D64" s="10"/>
      <c r="E64" s="15"/>
      <c r="F64" s="16">
        <f>TRUNC(SUMIF(N56:N63, N55, F56:F63),0)</f>
        <v>142253</v>
      </c>
      <c r="G64" s="15"/>
      <c r="H64" s="16">
        <f>TRUNC(SUMIF(N56:N63, N55, H56:H63),0)</f>
        <v>1438312</v>
      </c>
      <c r="I64" s="15"/>
      <c r="J64" s="16">
        <f>TRUNC(SUMIF(N56:N63, N55, J56:J63),0)</f>
        <v>116029</v>
      </c>
      <c r="K64" s="15"/>
      <c r="L64" s="16">
        <f>F64+H64+J64</f>
        <v>1696594</v>
      </c>
      <c r="M64" s="9" t="s">
        <v>51</v>
      </c>
      <c r="N64" s="2" t="s">
        <v>78</v>
      </c>
      <c r="O64" s="2" t="s">
        <v>78</v>
      </c>
      <c r="P64" s="2" t="s">
        <v>51</v>
      </c>
      <c r="Q64" s="2" t="s">
        <v>51</v>
      </c>
      <c r="R64" s="2" t="s">
        <v>51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51</v>
      </c>
      <c r="AW64" s="2" t="s">
        <v>51</v>
      </c>
      <c r="AX64" s="2" t="s">
        <v>51</v>
      </c>
      <c r="AY64" s="2" t="s">
        <v>51</v>
      </c>
    </row>
    <row r="65" spans="1:51" ht="30" customHeight="1">
      <c r="A65" s="10"/>
      <c r="B65" s="10"/>
      <c r="C65" s="10"/>
      <c r="D65" s="10"/>
      <c r="E65" s="15"/>
      <c r="F65" s="16"/>
      <c r="G65" s="15"/>
      <c r="H65" s="16"/>
      <c r="I65" s="15"/>
      <c r="J65" s="16"/>
      <c r="K65" s="15"/>
      <c r="L65" s="16"/>
      <c r="M65" s="10"/>
    </row>
    <row r="66" spans="1:51" ht="30" customHeight="1">
      <c r="A66" s="83" t="s">
        <v>370</v>
      </c>
      <c r="B66" s="83"/>
      <c r="C66" s="83"/>
      <c r="D66" s="83"/>
      <c r="E66" s="84"/>
      <c r="F66" s="85"/>
      <c r="G66" s="84"/>
      <c r="H66" s="85"/>
      <c r="I66" s="84"/>
      <c r="J66" s="85"/>
      <c r="K66" s="84"/>
      <c r="L66" s="85"/>
      <c r="M66" s="83"/>
      <c r="N66" s="1" t="s">
        <v>118</v>
      </c>
    </row>
    <row r="67" spans="1:51" ht="30" customHeight="1">
      <c r="A67" s="9" t="s">
        <v>335</v>
      </c>
      <c r="B67" s="9" t="s">
        <v>336</v>
      </c>
      <c r="C67" s="9" t="s">
        <v>88</v>
      </c>
      <c r="D67" s="10">
        <v>2.9</v>
      </c>
      <c r="E67" s="15">
        <f>일위대가목록!E31</f>
        <v>782</v>
      </c>
      <c r="F67" s="16">
        <f t="shared" ref="F67:F76" si="13">TRUNC(E67*D67,1)</f>
        <v>2267.8000000000002</v>
      </c>
      <c r="G67" s="15">
        <f>일위대가목록!F31</f>
        <v>8097</v>
      </c>
      <c r="H67" s="16">
        <f t="shared" ref="H67:H76" si="14">TRUNC(G67*D67,1)</f>
        <v>23481.3</v>
      </c>
      <c r="I67" s="15">
        <f>일위대가목록!G31</f>
        <v>1022</v>
      </c>
      <c r="J67" s="16">
        <f t="shared" ref="J67:J76" si="15">TRUNC(I67*D67,1)</f>
        <v>2963.8</v>
      </c>
      <c r="K67" s="15">
        <f t="shared" ref="K67:K76" si="16">TRUNC(E67+G67+I67,1)</f>
        <v>9901</v>
      </c>
      <c r="L67" s="16">
        <f t="shared" ref="L67:L76" si="17">TRUNC(F67+H67+J67,1)</f>
        <v>28712.9</v>
      </c>
      <c r="M67" s="9" t="s">
        <v>337</v>
      </c>
      <c r="N67" s="2" t="s">
        <v>118</v>
      </c>
      <c r="O67" s="2" t="s">
        <v>338</v>
      </c>
      <c r="P67" s="2" t="s">
        <v>59</v>
      </c>
      <c r="Q67" s="2" t="s">
        <v>60</v>
      </c>
      <c r="R67" s="2" t="s">
        <v>60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 t="s">
        <v>51</v>
      </c>
      <c r="AW67" s="2" t="s">
        <v>371</v>
      </c>
      <c r="AX67" s="2" t="s">
        <v>51</v>
      </c>
      <c r="AY67" s="2" t="s">
        <v>51</v>
      </c>
    </row>
    <row r="68" spans="1:51" ht="30" customHeight="1">
      <c r="A68" s="9" t="s">
        <v>354</v>
      </c>
      <c r="B68" s="9" t="s">
        <v>51</v>
      </c>
      <c r="C68" s="9" t="s">
        <v>88</v>
      </c>
      <c r="D68" s="10">
        <v>11.75</v>
      </c>
      <c r="E68" s="15">
        <f>일위대가목록!E35</f>
        <v>0</v>
      </c>
      <c r="F68" s="16">
        <f t="shared" si="13"/>
        <v>0</v>
      </c>
      <c r="G68" s="15">
        <f>일위대가목록!F35</f>
        <v>238248</v>
      </c>
      <c r="H68" s="16">
        <f t="shared" si="14"/>
        <v>2799414</v>
      </c>
      <c r="I68" s="15">
        <f>일위대가목록!G35</f>
        <v>11912</v>
      </c>
      <c r="J68" s="16">
        <f t="shared" si="15"/>
        <v>139966</v>
      </c>
      <c r="K68" s="15">
        <f t="shared" si="16"/>
        <v>250160</v>
      </c>
      <c r="L68" s="16">
        <f t="shared" si="17"/>
        <v>2939380</v>
      </c>
      <c r="M68" s="9" t="s">
        <v>355</v>
      </c>
      <c r="N68" s="2" t="s">
        <v>118</v>
      </c>
      <c r="O68" s="2" t="s">
        <v>356</v>
      </c>
      <c r="P68" s="2" t="s">
        <v>59</v>
      </c>
      <c r="Q68" s="2" t="s">
        <v>60</v>
      </c>
      <c r="R68" s="2" t="s">
        <v>60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 t="s">
        <v>51</v>
      </c>
      <c r="AW68" s="2" t="s">
        <v>372</v>
      </c>
      <c r="AX68" s="2" t="s">
        <v>51</v>
      </c>
      <c r="AY68" s="2" t="s">
        <v>51</v>
      </c>
    </row>
    <row r="69" spans="1:51" ht="30" customHeight="1">
      <c r="A69" s="9" t="s">
        <v>340</v>
      </c>
      <c r="B69" s="9" t="s">
        <v>341</v>
      </c>
      <c r="C69" s="9" t="s">
        <v>88</v>
      </c>
      <c r="D69" s="10">
        <v>3.27</v>
      </c>
      <c r="E69" s="15">
        <f>일위대가목록!E32</f>
        <v>46706</v>
      </c>
      <c r="F69" s="16">
        <f t="shared" si="13"/>
        <v>152728.6</v>
      </c>
      <c r="G69" s="15">
        <f>일위대가목록!F32</f>
        <v>88850</v>
      </c>
      <c r="H69" s="16">
        <f t="shared" si="14"/>
        <v>290539.5</v>
      </c>
      <c r="I69" s="15">
        <f>일위대가목록!G32</f>
        <v>2563</v>
      </c>
      <c r="J69" s="16">
        <f t="shared" si="15"/>
        <v>8381</v>
      </c>
      <c r="K69" s="15">
        <f t="shared" si="16"/>
        <v>138119</v>
      </c>
      <c r="L69" s="16">
        <f t="shared" si="17"/>
        <v>451649.1</v>
      </c>
      <c r="M69" s="9" t="s">
        <v>342</v>
      </c>
      <c r="N69" s="2" t="s">
        <v>118</v>
      </c>
      <c r="O69" s="2" t="s">
        <v>343</v>
      </c>
      <c r="P69" s="2" t="s">
        <v>59</v>
      </c>
      <c r="Q69" s="2" t="s">
        <v>60</v>
      </c>
      <c r="R69" s="2" t="s">
        <v>60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51</v>
      </c>
      <c r="AW69" s="2" t="s">
        <v>373</v>
      </c>
      <c r="AX69" s="2" t="s">
        <v>51</v>
      </c>
      <c r="AY69" s="2" t="s">
        <v>51</v>
      </c>
    </row>
    <row r="70" spans="1:51" ht="30" customHeight="1">
      <c r="A70" s="9" t="s">
        <v>345</v>
      </c>
      <c r="B70" s="9" t="s">
        <v>346</v>
      </c>
      <c r="C70" s="9" t="s">
        <v>56</v>
      </c>
      <c r="D70" s="10">
        <v>2.4500000000000002</v>
      </c>
      <c r="E70" s="15">
        <f>일위대가목록!E33</f>
        <v>7872</v>
      </c>
      <c r="F70" s="16">
        <f t="shared" si="13"/>
        <v>19286.400000000001</v>
      </c>
      <c r="G70" s="15">
        <f>일위대가목록!F33</f>
        <v>25449</v>
      </c>
      <c r="H70" s="16">
        <f t="shared" si="14"/>
        <v>62350</v>
      </c>
      <c r="I70" s="15">
        <f>일위대가목록!G33</f>
        <v>254</v>
      </c>
      <c r="J70" s="16">
        <f t="shared" si="15"/>
        <v>622.29999999999995</v>
      </c>
      <c r="K70" s="15">
        <f t="shared" si="16"/>
        <v>33575</v>
      </c>
      <c r="L70" s="16">
        <f t="shared" si="17"/>
        <v>82258.7</v>
      </c>
      <c r="M70" s="9" t="s">
        <v>347</v>
      </c>
      <c r="N70" s="2" t="s">
        <v>118</v>
      </c>
      <c r="O70" s="2" t="s">
        <v>348</v>
      </c>
      <c r="P70" s="2" t="s">
        <v>59</v>
      </c>
      <c r="Q70" s="2" t="s">
        <v>60</v>
      </c>
      <c r="R70" s="2" t="s">
        <v>60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51</v>
      </c>
      <c r="AW70" s="2" t="s">
        <v>374</v>
      </c>
      <c r="AX70" s="2" t="s">
        <v>51</v>
      </c>
      <c r="AY70" s="2" t="s">
        <v>51</v>
      </c>
    </row>
    <row r="71" spans="1:51" ht="30" customHeight="1">
      <c r="A71" s="9" t="s">
        <v>350</v>
      </c>
      <c r="B71" s="9" t="s">
        <v>51</v>
      </c>
      <c r="C71" s="9" t="s">
        <v>88</v>
      </c>
      <c r="D71" s="10">
        <v>0.23</v>
      </c>
      <c r="E71" s="15">
        <f>일위대가목록!E34</f>
        <v>113110</v>
      </c>
      <c r="F71" s="16">
        <f t="shared" si="13"/>
        <v>26015.3</v>
      </c>
      <c r="G71" s="15">
        <f>일위대가목록!F34</f>
        <v>124159</v>
      </c>
      <c r="H71" s="16">
        <f t="shared" si="14"/>
        <v>28556.5</v>
      </c>
      <c r="I71" s="15">
        <f>일위대가목록!G34</f>
        <v>0</v>
      </c>
      <c r="J71" s="16">
        <f t="shared" si="15"/>
        <v>0</v>
      </c>
      <c r="K71" s="15">
        <f t="shared" si="16"/>
        <v>237269</v>
      </c>
      <c r="L71" s="16">
        <f t="shared" si="17"/>
        <v>54571.8</v>
      </c>
      <c r="M71" s="9" t="s">
        <v>351</v>
      </c>
      <c r="N71" s="2" t="s">
        <v>118</v>
      </c>
      <c r="O71" s="2" t="s">
        <v>352</v>
      </c>
      <c r="P71" s="2" t="s">
        <v>59</v>
      </c>
      <c r="Q71" s="2" t="s">
        <v>60</v>
      </c>
      <c r="R71" s="2" t="s">
        <v>60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2" t="s">
        <v>51</v>
      </c>
      <c r="AW71" s="2" t="s">
        <v>375</v>
      </c>
      <c r="AX71" s="2" t="s">
        <v>51</v>
      </c>
      <c r="AY71" s="2" t="s">
        <v>51</v>
      </c>
    </row>
    <row r="72" spans="1:51" ht="30" customHeight="1">
      <c r="A72" s="9" t="s">
        <v>358</v>
      </c>
      <c r="B72" s="9" t="s">
        <v>376</v>
      </c>
      <c r="C72" s="9" t="s">
        <v>88</v>
      </c>
      <c r="D72" s="10">
        <v>4.24</v>
      </c>
      <c r="E72" s="15">
        <f>일위대가목록!E42</f>
        <v>37542</v>
      </c>
      <c r="F72" s="16">
        <f t="shared" si="13"/>
        <v>159178</v>
      </c>
      <c r="G72" s="15">
        <f>일위대가목록!F42</f>
        <v>320215</v>
      </c>
      <c r="H72" s="16">
        <f t="shared" si="14"/>
        <v>1357711.6</v>
      </c>
      <c r="I72" s="15">
        <f>일위대가목록!G42</f>
        <v>58271</v>
      </c>
      <c r="J72" s="16">
        <f t="shared" si="15"/>
        <v>247069</v>
      </c>
      <c r="K72" s="15">
        <f t="shared" si="16"/>
        <v>416028</v>
      </c>
      <c r="L72" s="16">
        <f t="shared" si="17"/>
        <v>1763958.6</v>
      </c>
      <c r="M72" s="9" t="s">
        <v>377</v>
      </c>
      <c r="N72" s="2" t="s">
        <v>118</v>
      </c>
      <c r="O72" s="2" t="s">
        <v>378</v>
      </c>
      <c r="P72" s="2" t="s">
        <v>59</v>
      </c>
      <c r="Q72" s="2" t="s">
        <v>60</v>
      </c>
      <c r="R72" s="2" t="s">
        <v>60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2" t="s">
        <v>51</v>
      </c>
      <c r="AW72" s="2" t="s">
        <v>379</v>
      </c>
      <c r="AX72" s="2" t="s">
        <v>51</v>
      </c>
      <c r="AY72" s="2" t="s">
        <v>51</v>
      </c>
    </row>
    <row r="73" spans="1:51" ht="30" customHeight="1">
      <c r="A73" s="9" t="s">
        <v>358</v>
      </c>
      <c r="B73" s="9" t="s">
        <v>109</v>
      </c>
      <c r="C73" s="9" t="s">
        <v>88</v>
      </c>
      <c r="D73" s="10">
        <v>3.26</v>
      </c>
      <c r="E73" s="15">
        <f>일위대가목록!E43</f>
        <v>37542</v>
      </c>
      <c r="F73" s="16">
        <f t="shared" si="13"/>
        <v>122386.9</v>
      </c>
      <c r="G73" s="15">
        <f>일위대가목록!F43</f>
        <v>320215</v>
      </c>
      <c r="H73" s="16">
        <f t="shared" si="14"/>
        <v>1043900.9</v>
      </c>
      <c r="I73" s="15">
        <f>일위대가목록!G43</f>
        <v>58271</v>
      </c>
      <c r="J73" s="16">
        <f t="shared" si="15"/>
        <v>189963.4</v>
      </c>
      <c r="K73" s="15">
        <f t="shared" si="16"/>
        <v>416028</v>
      </c>
      <c r="L73" s="16">
        <f t="shared" si="17"/>
        <v>1356251.2</v>
      </c>
      <c r="M73" s="9" t="s">
        <v>380</v>
      </c>
      <c r="N73" s="2" t="s">
        <v>118</v>
      </c>
      <c r="O73" s="2" t="s">
        <v>381</v>
      </c>
      <c r="P73" s="2" t="s">
        <v>59</v>
      </c>
      <c r="Q73" s="2" t="s">
        <v>60</v>
      </c>
      <c r="R73" s="2" t="s">
        <v>60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51</v>
      </c>
      <c r="AW73" s="2" t="s">
        <v>382</v>
      </c>
      <c r="AX73" s="2" t="s">
        <v>51</v>
      </c>
      <c r="AY73" s="2" t="s">
        <v>51</v>
      </c>
    </row>
    <row r="74" spans="1:51" ht="30" customHeight="1">
      <c r="A74" s="9" t="s">
        <v>362</v>
      </c>
      <c r="B74" s="9" t="s">
        <v>51</v>
      </c>
      <c r="C74" s="9" t="s">
        <v>56</v>
      </c>
      <c r="D74" s="10">
        <v>0.18</v>
      </c>
      <c r="E74" s="15">
        <f>일위대가목록!E37</f>
        <v>0</v>
      </c>
      <c r="F74" s="16">
        <f t="shared" si="13"/>
        <v>0</v>
      </c>
      <c r="G74" s="15">
        <f>일위대가목록!F37</f>
        <v>615003</v>
      </c>
      <c r="H74" s="16">
        <f t="shared" si="14"/>
        <v>110700.5</v>
      </c>
      <c r="I74" s="15">
        <f>일위대가목록!G37</f>
        <v>30750</v>
      </c>
      <c r="J74" s="16">
        <f t="shared" si="15"/>
        <v>5535</v>
      </c>
      <c r="K74" s="15">
        <f t="shared" si="16"/>
        <v>645753</v>
      </c>
      <c r="L74" s="16">
        <f t="shared" si="17"/>
        <v>116235.5</v>
      </c>
      <c r="M74" s="9" t="s">
        <v>363</v>
      </c>
      <c r="N74" s="2" t="s">
        <v>118</v>
      </c>
      <c r="O74" s="2" t="s">
        <v>364</v>
      </c>
      <c r="P74" s="2" t="s">
        <v>59</v>
      </c>
      <c r="Q74" s="2" t="s">
        <v>60</v>
      </c>
      <c r="R74" s="2" t="s">
        <v>60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51</v>
      </c>
      <c r="AW74" s="2" t="s">
        <v>383</v>
      </c>
      <c r="AX74" s="2" t="s">
        <v>51</v>
      </c>
      <c r="AY74" s="2" t="s">
        <v>51</v>
      </c>
    </row>
    <row r="75" spans="1:51" ht="30" customHeight="1">
      <c r="A75" s="9" t="s">
        <v>384</v>
      </c>
      <c r="B75" s="9" t="s">
        <v>51</v>
      </c>
      <c r="C75" s="9" t="s">
        <v>56</v>
      </c>
      <c r="D75" s="10">
        <v>1.98</v>
      </c>
      <c r="E75" s="15">
        <f>일위대가목록!E44</f>
        <v>16335</v>
      </c>
      <c r="F75" s="16">
        <f t="shared" si="13"/>
        <v>32343.3</v>
      </c>
      <c r="G75" s="15">
        <f>일위대가목록!F44</f>
        <v>397024</v>
      </c>
      <c r="H75" s="16">
        <f t="shared" si="14"/>
        <v>786107.5</v>
      </c>
      <c r="I75" s="15">
        <f>일위대가목록!G44</f>
        <v>0</v>
      </c>
      <c r="J75" s="16">
        <f t="shared" si="15"/>
        <v>0</v>
      </c>
      <c r="K75" s="15">
        <f t="shared" si="16"/>
        <v>413359</v>
      </c>
      <c r="L75" s="16">
        <f t="shared" si="17"/>
        <v>818450.8</v>
      </c>
      <c r="M75" s="9" t="s">
        <v>385</v>
      </c>
      <c r="N75" s="2" t="s">
        <v>118</v>
      </c>
      <c r="O75" s="2" t="s">
        <v>386</v>
      </c>
      <c r="P75" s="2" t="s">
        <v>59</v>
      </c>
      <c r="Q75" s="2" t="s">
        <v>60</v>
      </c>
      <c r="R75" s="2" t="s">
        <v>60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51</v>
      </c>
      <c r="AW75" s="2" t="s">
        <v>387</v>
      </c>
      <c r="AX75" s="2" t="s">
        <v>51</v>
      </c>
      <c r="AY75" s="2" t="s">
        <v>51</v>
      </c>
    </row>
    <row r="76" spans="1:51" ht="30" customHeight="1">
      <c r="A76" s="9" t="s">
        <v>366</v>
      </c>
      <c r="B76" s="9" t="s">
        <v>367</v>
      </c>
      <c r="C76" s="9" t="s">
        <v>88</v>
      </c>
      <c r="D76" s="10">
        <v>15.24</v>
      </c>
      <c r="E76" s="15">
        <f>단가대비표!O18</f>
        <v>28000</v>
      </c>
      <c r="F76" s="16">
        <f t="shared" si="13"/>
        <v>426720</v>
      </c>
      <c r="G76" s="15">
        <f>단가대비표!P18</f>
        <v>0</v>
      </c>
      <c r="H76" s="16">
        <f t="shared" si="14"/>
        <v>0</v>
      </c>
      <c r="I76" s="15">
        <f>단가대비표!V18</f>
        <v>0</v>
      </c>
      <c r="J76" s="16">
        <f t="shared" si="15"/>
        <v>0</v>
      </c>
      <c r="K76" s="15">
        <f t="shared" si="16"/>
        <v>28000</v>
      </c>
      <c r="L76" s="16">
        <f t="shared" si="17"/>
        <v>426720</v>
      </c>
      <c r="M76" s="9" t="s">
        <v>51</v>
      </c>
      <c r="N76" s="2" t="s">
        <v>118</v>
      </c>
      <c r="O76" s="2" t="s">
        <v>368</v>
      </c>
      <c r="P76" s="2" t="s">
        <v>60</v>
      </c>
      <c r="Q76" s="2" t="s">
        <v>60</v>
      </c>
      <c r="R76" s="2" t="s">
        <v>59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2" t="s">
        <v>51</v>
      </c>
      <c r="AW76" s="2" t="s">
        <v>388</v>
      </c>
      <c r="AX76" s="2" t="s">
        <v>51</v>
      </c>
      <c r="AY76" s="2" t="s">
        <v>51</v>
      </c>
    </row>
    <row r="77" spans="1:51" ht="30" customHeight="1">
      <c r="A77" s="9" t="s">
        <v>282</v>
      </c>
      <c r="B77" s="9" t="s">
        <v>51</v>
      </c>
      <c r="C77" s="9" t="s">
        <v>51</v>
      </c>
      <c r="D77" s="10"/>
      <c r="E77" s="15"/>
      <c r="F77" s="16">
        <f>TRUNC(SUMIF(N67:N76, N66, F67:F76),0)</f>
        <v>940926</v>
      </c>
      <c r="G77" s="15"/>
      <c r="H77" s="16">
        <f>TRUNC(SUMIF(N67:N76, N66, H67:H76),0)</f>
        <v>6502761</v>
      </c>
      <c r="I77" s="15"/>
      <c r="J77" s="16">
        <f>TRUNC(SUMIF(N67:N76, N66, J67:J76),0)</f>
        <v>594500</v>
      </c>
      <c r="K77" s="15"/>
      <c r="L77" s="16">
        <f>F77+H77+J77</f>
        <v>8038187</v>
      </c>
      <c r="M77" s="9" t="s">
        <v>51</v>
      </c>
      <c r="N77" s="2" t="s">
        <v>78</v>
      </c>
      <c r="O77" s="2" t="s">
        <v>78</v>
      </c>
      <c r="P77" s="2" t="s">
        <v>51</v>
      </c>
      <c r="Q77" s="2" t="s">
        <v>51</v>
      </c>
      <c r="R77" s="2" t="s">
        <v>51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2" t="s">
        <v>51</v>
      </c>
      <c r="AW77" s="2" t="s">
        <v>51</v>
      </c>
      <c r="AX77" s="2" t="s">
        <v>51</v>
      </c>
      <c r="AY77" s="2" t="s">
        <v>51</v>
      </c>
    </row>
    <row r="78" spans="1:51" ht="30" customHeight="1">
      <c r="A78" s="10"/>
      <c r="B78" s="10"/>
      <c r="C78" s="10"/>
      <c r="D78" s="10"/>
      <c r="E78" s="15"/>
      <c r="F78" s="16"/>
      <c r="G78" s="15"/>
      <c r="H78" s="16"/>
      <c r="I78" s="15"/>
      <c r="J78" s="16"/>
      <c r="K78" s="15"/>
      <c r="L78" s="16"/>
      <c r="M78" s="10"/>
    </row>
    <row r="79" spans="1:51" ht="30" customHeight="1">
      <c r="A79" s="83" t="s">
        <v>389</v>
      </c>
      <c r="B79" s="83"/>
      <c r="C79" s="83"/>
      <c r="D79" s="83"/>
      <c r="E79" s="84"/>
      <c r="F79" s="85"/>
      <c r="G79" s="84"/>
      <c r="H79" s="85"/>
      <c r="I79" s="84"/>
      <c r="J79" s="85"/>
      <c r="K79" s="84"/>
      <c r="L79" s="85"/>
      <c r="M79" s="83"/>
      <c r="N79" s="1" t="s">
        <v>123</v>
      </c>
    </row>
    <row r="80" spans="1:51" ht="30" customHeight="1">
      <c r="A80" s="9" t="s">
        <v>391</v>
      </c>
      <c r="B80" s="9" t="s">
        <v>51</v>
      </c>
      <c r="C80" s="9" t="s">
        <v>56</v>
      </c>
      <c r="D80" s="10">
        <v>1</v>
      </c>
      <c r="E80" s="15">
        <f>일위대가목록!E45</f>
        <v>0</v>
      </c>
      <c r="F80" s="16">
        <f>TRUNC(E80*D80,1)</f>
        <v>0</v>
      </c>
      <c r="G80" s="15">
        <f>일위대가목록!F45</f>
        <v>2932</v>
      </c>
      <c r="H80" s="16">
        <f>TRUNC(G80*D80,1)</f>
        <v>2932</v>
      </c>
      <c r="I80" s="15">
        <f>일위대가목록!G45</f>
        <v>0</v>
      </c>
      <c r="J80" s="16">
        <f>TRUNC(I80*D80,1)</f>
        <v>0</v>
      </c>
      <c r="K80" s="15">
        <f t="shared" ref="K80:L82" si="18">TRUNC(E80+G80+I80,1)</f>
        <v>2932</v>
      </c>
      <c r="L80" s="16">
        <f t="shared" si="18"/>
        <v>2932</v>
      </c>
      <c r="M80" s="9" t="s">
        <v>392</v>
      </c>
      <c r="N80" s="2" t="s">
        <v>123</v>
      </c>
      <c r="O80" s="2" t="s">
        <v>393</v>
      </c>
      <c r="P80" s="2" t="s">
        <v>59</v>
      </c>
      <c r="Q80" s="2" t="s">
        <v>60</v>
      </c>
      <c r="R80" s="2" t="s">
        <v>60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51</v>
      </c>
      <c r="AW80" s="2" t="s">
        <v>394</v>
      </c>
      <c r="AX80" s="2" t="s">
        <v>51</v>
      </c>
      <c r="AY80" s="2" t="s">
        <v>51</v>
      </c>
    </row>
    <row r="81" spans="1:51" ht="30" customHeight="1">
      <c r="A81" s="9" t="s">
        <v>395</v>
      </c>
      <c r="B81" s="9" t="s">
        <v>121</v>
      </c>
      <c r="C81" s="9" t="s">
        <v>56</v>
      </c>
      <c r="D81" s="10">
        <v>1</v>
      </c>
      <c r="E81" s="15">
        <f>일위대가목록!E46</f>
        <v>473</v>
      </c>
      <c r="F81" s="16">
        <f>TRUNC(E81*D81,1)</f>
        <v>473</v>
      </c>
      <c r="G81" s="15">
        <f>일위대가목록!F46</f>
        <v>2078</v>
      </c>
      <c r="H81" s="16">
        <f>TRUNC(G81*D81,1)</f>
        <v>2078</v>
      </c>
      <c r="I81" s="15">
        <f>일위대가목록!G46</f>
        <v>642</v>
      </c>
      <c r="J81" s="16">
        <f>TRUNC(I81*D81,1)</f>
        <v>642</v>
      </c>
      <c r="K81" s="15">
        <f t="shared" si="18"/>
        <v>3193</v>
      </c>
      <c r="L81" s="16">
        <f t="shared" si="18"/>
        <v>3193</v>
      </c>
      <c r="M81" s="9" t="s">
        <v>396</v>
      </c>
      <c r="N81" s="2" t="s">
        <v>123</v>
      </c>
      <c r="O81" s="2" t="s">
        <v>397</v>
      </c>
      <c r="P81" s="2" t="s">
        <v>59</v>
      </c>
      <c r="Q81" s="2" t="s">
        <v>60</v>
      </c>
      <c r="R81" s="2" t="s">
        <v>60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 t="s">
        <v>51</v>
      </c>
      <c r="AW81" s="2" t="s">
        <v>398</v>
      </c>
      <c r="AX81" s="2" t="s">
        <v>51</v>
      </c>
      <c r="AY81" s="2" t="s">
        <v>51</v>
      </c>
    </row>
    <row r="82" spans="1:51" ht="30" customHeight="1">
      <c r="A82" s="9" t="s">
        <v>399</v>
      </c>
      <c r="B82" s="9" t="s">
        <v>51</v>
      </c>
      <c r="C82" s="9" t="s">
        <v>400</v>
      </c>
      <c r="D82" s="10">
        <v>1.17</v>
      </c>
      <c r="E82" s="15">
        <f>단가대비표!O74</f>
        <v>12000</v>
      </c>
      <c r="F82" s="16">
        <f>TRUNC(E82*D82,1)</f>
        <v>14040</v>
      </c>
      <c r="G82" s="15">
        <f>단가대비표!P74</f>
        <v>0</v>
      </c>
      <c r="H82" s="16">
        <f>TRUNC(G82*D82,1)</f>
        <v>0</v>
      </c>
      <c r="I82" s="15">
        <f>단가대비표!V74</f>
        <v>0</v>
      </c>
      <c r="J82" s="16">
        <f>TRUNC(I82*D82,1)</f>
        <v>0</v>
      </c>
      <c r="K82" s="15">
        <f t="shared" si="18"/>
        <v>12000</v>
      </c>
      <c r="L82" s="16">
        <f t="shared" si="18"/>
        <v>14040</v>
      </c>
      <c r="M82" s="9" t="s">
        <v>51</v>
      </c>
      <c r="N82" s="2" t="s">
        <v>123</v>
      </c>
      <c r="O82" s="2" t="s">
        <v>401</v>
      </c>
      <c r="P82" s="2" t="s">
        <v>60</v>
      </c>
      <c r="Q82" s="2" t="s">
        <v>60</v>
      </c>
      <c r="R82" s="2" t="s">
        <v>59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2" t="s">
        <v>51</v>
      </c>
      <c r="AW82" s="2" t="s">
        <v>402</v>
      </c>
      <c r="AX82" s="2" t="s">
        <v>51</v>
      </c>
      <c r="AY82" s="2" t="s">
        <v>51</v>
      </c>
    </row>
    <row r="83" spans="1:51" ht="30" customHeight="1">
      <c r="A83" s="9" t="s">
        <v>282</v>
      </c>
      <c r="B83" s="9" t="s">
        <v>51</v>
      </c>
      <c r="C83" s="9" t="s">
        <v>51</v>
      </c>
      <c r="D83" s="10"/>
      <c r="E83" s="15"/>
      <c r="F83" s="16">
        <f>TRUNC(SUMIF(N80:N82, N79, F80:F82),0)</f>
        <v>14513</v>
      </c>
      <c r="G83" s="15"/>
      <c r="H83" s="16">
        <f>TRUNC(SUMIF(N80:N82, N79, H80:H82),0)</f>
        <v>5010</v>
      </c>
      <c r="I83" s="15"/>
      <c r="J83" s="16">
        <f>TRUNC(SUMIF(N80:N82, N79, J80:J82),0)</f>
        <v>642</v>
      </c>
      <c r="K83" s="15"/>
      <c r="L83" s="16">
        <f>F83+H83+J83</f>
        <v>20165</v>
      </c>
      <c r="M83" s="9" t="s">
        <v>51</v>
      </c>
      <c r="N83" s="2" t="s">
        <v>78</v>
      </c>
      <c r="O83" s="2" t="s">
        <v>78</v>
      </c>
      <c r="P83" s="2" t="s">
        <v>51</v>
      </c>
      <c r="Q83" s="2" t="s">
        <v>51</v>
      </c>
      <c r="R83" s="2" t="s">
        <v>51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2" t="s">
        <v>51</v>
      </c>
      <c r="AW83" s="2" t="s">
        <v>51</v>
      </c>
      <c r="AX83" s="2" t="s">
        <v>51</v>
      </c>
      <c r="AY83" s="2" t="s">
        <v>51</v>
      </c>
    </row>
    <row r="84" spans="1:51" ht="30" customHeight="1">
      <c r="A84" s="10"/>
      <c r="B84" s="10"/>
      <c r="C84" s="10"/>
      <c r="D84" s="10"/>
      <c r="E84" s="15"/>
      <c r="F84" s="16"/>
      <c r="G84" s="15"/>
      <c r="H84" s="16"/>
      <c r="I84" s="15"/>
      <c r="J84" s="16"/>
      <c r="K84" s="15"/>
      <c r="L84" s="16"/>
      <c r="M84" s="10"/>
    </row>
    <row r="85" spans="1:51" ht="30" customHeight="1">
      <c r="A85" s="86" t="s">
        <v>403</v>
      </c>
      <c r="B85" s="86"/>
      <c r="C85" s="86"/>
      <c r="D85" s="86"/>
      <c r="E85" s="87"/>
      <c r="F85" s="88"/>
      <c r="G85" s="87"/>
      <c r="H85" s="88"/>
      <c r="I85" s="87"/>
      <c r="J85" s="88"/>
      <c r="K85" s="87"/>
      <c r="L85" s="88"/>
      <c r="M85" s="86"/>
      <c r="N85" s="1" t="s">
        <v>128</v>
      </c>
    </row>
    <row r="86" spans="1:51" ht="30" customHeight="1">
      <c r="A86" s="58" t="s">
        <v>284</v>
      </c>
      <c r="B86" s="58" t="s">
        <v>285</v>
      </c>
      <c r="C86" s="58" t="s">
        <v>137</v>
      </c>
      <c r="D86" s="59">
        <v>0.79</v>
      </c>
      <c r="E86" s="60">
        <f>단가대비표!O53</f>
        <v>0</v>
      </c>
      <c r="F86" s="61">
        <f>TRUNC(E86*D86,1)</f>
        <v>0</v>
      </c>
      <c r="G86" s="60">
        <f>단가대비표!P53</f>
        <v>141096</v>
      </c>
      <c r="H86" s="61">
        <f>TRUNC(G86*D86,1)</f>
        <v>111465.8</v>
      </c>
      <c r="I86" s="60">
        <f>단가대비표!V53</f>
        <v>0</v>
      </c>
      <c r="J86" s="61">
        <f>TRUNC(I86*D86,1)</f>
        <v>0</v>
      </c>
      <c r="K86" s="60">
        <f>TRUNC(E86+G86+I86,1)</f>
        <v>141096</v>
      </c>
      <c r="L86" s="61">
        <f>TRUNC(F86+H86+J86,1)</f>
        <v>111465.8</v>
      </c>
      <c r="M86" s="58" t="s">
        <v>51</v>
      </c>
      <c r="N86" s="2" t="s">
        <v>128</v>
      </c>
      <c r="O86" s="2" t="s">
        <v>286</v>
      </c>
      <c r="P86" s="2" t="s">
        <v>60</v>
      </c>
      <c r="Q86" s="2" t="s">
        <v>60</v>
      </c>
      <c r="R86" s="2" t="s">
        <v>59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2" t="s">
        <v>51</v>
      </c>
      <c r="AW86" s="2" t="s">
        <v>405</v>
      </c>
      <c r="AX86" s="2" t="s">
        <v>51</v>
      </c>
      <c r="AY86" s="2" t="s">
        <v>51</v>
      </c>
    </row>
    <row r="87" spans="1:51" ht="30" customHeight="1">
      <c r="A87" s="58" t="s">
        <v>284</v>
      </c>
      <c r="B87" s="58" t="s">
        <v>285</v>
      </c>
      <c r="C87" s="58" t="s">
        <v>137</v>
      </c>
      <c r="D87" s="59">
        <v>0.22</v>
      </c>
      <c r="E87" s="60">
        <f>단가대비표!O53</f>
        <v>0</v>
      </c>
      <c r="F87" s="61">
        <f>TRUNC(E87*D87,1)</f>
        <v>0</v>
      </c>
      <c r="G87" s="60">
        <f>단가대비표!P53</f>
        <v>141096</v>
      </c>
      <c r="H87" s="61">
        <f>TRUNC(G87*D87,1)</f>
        <v>31041.1</v>
      </c>
      <c r="I87" s="60">
        <f>단가대비표!V53</f>
        <v>0</v>
      </c>
      <c r="J87" s="61">
        <f>TRUNC(I87*D87,1)</f>
        <v>0</v>
      </c>
      <c r="K87" s="60">
        <f>TRUNC(E87+G87+I87,1)</f>
        <v>141096</v>
      </c>
      <c r="L87" s="61">
        <f>TRUNC(F87+H87+J87,1)</f>
        <v>31041.1</v>
      </c>
      <c r="M87" s="58" t="s">
        <v>51</v>
      </c>
      <c r="N87" s="2" t="s">
        <v>128</v>
      </c>
      <c r="O87" s="2" t="s">
        <v>286</v>
      </c>
      <c r="P87" s="2" t="s">
        <v>60</v>
      </c>
      <c r="Q87" s="2" t="s">
        <v>60</v>
      </c>
      <c r="R87" s="2" t="s">
        <v>59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2" t="s">
        <v>51</v>
      </c>
      <c r="AW87" s="2" t="s">
        <v>405</v>
      </c>
      <c r="AX87" s="2" t="s">
        <v>51</v>
      </c>
      <c r="AY87" s="2" t="s">
        <v>51</v>
      </c>
    </row>
    <row r="88" spans="1:51" ht="30" customHeight="1">
      <c r="A88" s="58" t="s">
        <v>282</v>
      </c>
      <c r="B88" s="58" t="s">
        <v>51</v>
      </c>
      <c r="C88" s="58" t="s">
        <v>51</v>
      </c>
      <c r="D88" s="59"/>
      <c r="E88" s="60"/>
      <c r="F88" s="61">
        <f>TRUNC(SUMIF(N86:N87, N85, F86:F87),0)</f>
        <v>0</v>
      </c>
      <c r="G88" s="60"/>
      <c r="H88" s="61">
        <f>TRUNC(SUMIF(N86:N87, N85, H86:H87),0)</f>
        <v>142506</v>
      </c>
      <c r="I88" s="60"/>
      <c r="J88" s="61">
        <f>TRUNC(SUMIF(N86:N87, N85, J86:J87),0)</f>
        <v>0</v>
      </c>
      <c r="K88" s="60"/>
      <c r="L88" s="61">
        <f>F88+H88+J88</f>
        <v>142506</v>
      </c>
      <c r="M88" s="58" t="s">
        <v>51</v>
      </c>
      <c r="N88" s="2" t="s">
        <v>78</v>
      </c>
      <c r="O88" s="2" t="s">
        <v>78</v>
      </c>
      <c r="P88" s="2" t="s">
        <v>51</v>
      </c>
      <c r="Q88" s="2" t="s">
        <v>51</v>
      </c>
      <c r="R88" s="2" t="s">
        <v>51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51</v>
      </c>
      <c r="AW88" s="2" t="s">
        <v>51</v>
      </c>
      <c r="AX88" s="2" t="s">
        <v>51</v>
      </c>
      <c r="AY88" s="2" t="s">
        <v>51</v>
      </c>
    </row>
    <row r="89" spans="1:51" ht="30" customHeight="1">
      <c r="A89" s="10"/>
      <c r="B89" s="10"/>
      <c r="C89" s="10"/>
      <c r="D89" s="10"/>
      <c r="E89" s="15"/>
      <c r="F89" s="16"/>
      <c r="G89" s="15"/>
      <c r="H89" s="16"/>
      <c r="I89" s="15"/>
      <c r="J89" s="16"/>
      <c r="K89" s="15"/>
      <c r="L89" s="16"/>
      <c r="M89" s="10"/>
    </row>
    <row r="90" spans="1:51" ht="30" customHeight="1">
      <c r="A90" s="83" t="s">
        <v>406</v>
      </c>
      <c r="B90" s="83"/>
      <c r="C90" s="83"/>
      <c r="D90" s="83"/>
      <c r="E90" s="84"/>
      <c r="F90" s="85"/>
      <c r="G90" s="84"/>
      <c r="H90" s="85"/>
      <c r="I90" s="84"/>
      <c r="J90" s="85"/>
      <c r="K90" s="84"/>
      <c r="L90" s="85"/>
      <c r="M90" s="83"/>
      <c r="N90" s="1" t="s">
        <v>139</v>
      </c>
    </row>
    <row r="91" spans="1:51" ht="30" customHeight="1">
      <c r="A91" s="9" t="s">
        <v>408</v>
      </c>
      <c r="B91" s="9" t="s">
        <v>409</v>
      </c>
      <c r="C91" s="9" t="s">
        <v>137</v>
      </c>
      <c r="D91" s="10">
        <v>1.006</v>
      </c>
      <c r="E91" s="15">
        <f>단가대비표!O65</f>
        <v>0</v>
      </c>
      <c r="F91" s="16">
        <f>TRUNC(E91*D91,1)</f>
        <v>0</v>
      </c>
      <c r="G91" s="15">
        <f>단가대비표!P65</f>
        <v>324939</v>
      </c>
      <c r="H91" s="16">
        <f>TRUNC(G91*D91,1)</f>
        <v>326888.59999999998</v>
      </c>
      <c r="I91" s="15">
        <f>단가대비표!V65</f>
        <v>0</v>
      </c>
      <c r="J91" s="16">
        <f>TRUNC(I91*D91,1)</f>
        <v>0</v>
      </c>
      <c r="K91" s="15">
        <f>TRUNC(E91+G91+I91,1)</f>
        <v>324939</v>
      </c>
      <c r="L91" s="16">
        <f>TRUNC(F91+H91+J91,1)</f>
        <v>326888.59999999998</v>
      </c>
      <c r="M91" s="9" t="s">
        <v>51</v>
      </c>
      <c r="N91" s="2" t="s">
        <v>139</v>
      </c>
      <c r="O91" s="2" t="s">
        <v>410</v>
      </c>
      <c r="P91" s="2" t="s">
        <v>60</v>
      </c>
      <c r="Q91" s="2" t="s">
        <v>60</v>
      </c>
      <c r="R91" s="2" t="s">
        <v>59</v>
      </c>
      <c r="S91" s="3"/>
      <c r="T91" s="3"/>
      <c r="U91" s="3"/>
      <c r="V91" s="3">
        <v>1</v>
      </c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2" t="s">
        <v>51</v>
      </c>
      <c r="AW91" s="2" t="s">
        <v>411</v>
      </c>
      <c r="AX91" s="2" t="s">
        <v>51</v>
      </c>
      <c r="AY91" s="2" t="s">
        <v>51</v>
      </c>
    </row>
    <row r="92" spans="1:51" ht="30" customHeight="1">
      <c r="A92" s="9" t="s">
        <v>322</v>
      </c>
      <c r="B92" s="9" t="s">
        <v>412</v>
      </c>
      <c r="C92" s="9" t="s">
        <v>104</v>
      </c>
      <c r="D92" s="10">
        <v>1</v>
      </c>
      <c r="E92" s="15">
        <f>TRUNC(SUMIF(V91:V92, RIGHTB(O92, 1), H91:H92)*U92, 2)</f>
        <v>16344.43</v>
      </c>
      <c r="F92" s="16">
        <f>TRUNC(E92*D92,1)</f>
        <v>16344.4</v>
      </c>
      <c r="G92" s="15">
        <v>0</v>
      </c>
      <c r="H92" s="16">
        <f>TRUNC(G92*D92,1)</f>
        <v>0</v>
      </c>
      <c r="I92" s="15">
        <v>0</v>
      </c>
      <c r="J92" s="16">
        <f>TRUNC(I92*D92,1)</f>
        <v>0</v>
      </c>
      <c r="K92" s="15">
        <f>TRUNC(E92+G92+I92,1)</f>
        <v>16344.4</v>
      </c>
      <c r="L92" s="16">
        <f>TRUNC(F92+H92+J92,1)</f>
        <v>16344.4</v>
      </c>
      <c r="M92" s="9" t="s">
        <v>51</v>
      </c>
      <c r="N92" s="2" t="s">
        <v>139</v>
      </c>
      <c r="O92" s="2" t="s">
        <v>105</v>
      </c>
      <c r="P92" s="2" t="s">
        <v>60</v>
      </c>
      <c r="Q92" s="2" t="s">
        <v>60</v>
      </c>
      <c r="R92" s="2" t="s">
        <v>60</v>
      </c>
      <c r="S92" s="3">
        <v>1</v>
      </c>
      <c r="T92" s="3">
        <v>0</v>
      </c>
      <c r="U92" s="3">
        <v>0.05</v>
      </c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2" t="s">
        <v>51</v>
      </c>
      <c r="AW92" s="2" t="s">
        <v>413</v>
      </c>
      <c r="AX92" s="2" t="s">
        <v>51</v>
      </c>
      <c r="AY92" s="2" t="s">
        <v>51</v>
      </c>
    </row>
    <row r="93" spans="1:51" ht="30" customHeight="1">
      <c r="A93" s="9" t="s">
        <v>282</v>
      </c>
      <c r="B93" s="9" t="s">
        <v>51</v>
      </c>
      <c r="C93" s="9" t="s">
        <v>51</v>
      </c>
      <c r="D93" s="10"/>
      <c r="E93" s="15"/>
      <c r="F93" s="16">
        <f>TRUNC(SUMIF(N91:N92, N90, F91:F92),0)</f>
        <v>16344</v>
      </c>
      <c r="G93" s="15"/>
      <c r="H93" s="16">
        <f>TRUNC(SUMIF(N91:N92, N90, H91:H92),0)</f>
        <v>326888</v>
      </c>
      <c r="I93" s="15"/>
      <c r="J93" s="16">
        <f>TRUNC(SUMIF(N91:N92, N90, J91:J92),0)</f>
        <v>0</v>
      </c>
      <c r="K93" s="15"/>
      <c r="L93" s="16">
        <f>F93+H93+J93</f>
        <v>343232</v>
      </c>
      <c r="M93" s="9" t="s">
        <v>51</v>
      </c>
      <c r="N93" s="2" t="s">
        <v>78</v>
      </c>
      <c r="O93" s="2" t="s">
        <v>78</v>
      </c>
      <c r="P93" s="2" t="s">
        <v>51</v>
      </c>
      <c r="Q93" s="2" t="s">
        <v>51</v>
      </c>
      <c r="R93" s="2" t="s">
        <v>51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 t="s">
        <v>51</v>
      </c>
      <c r="AW93" s="2" t="s">
        <v>51</v>
      </c>
      <c r="AX93" s="2" t="s">
        <v>51</v>
      </c>
      <c r="AY93" s="2" t="s">
        <v>51</v>
      </c>
    </row>
    <row r="94" spans="1:51" ht="30" customHeight="1">
      <c r="A94" s="10"/>
      <c r="B94" s="10"/>
      <c r="C94" s="10"/>
      <c r="D94" s="10"/>
      <c r="E94" s="15"/>
      <c r="F94" s="16"/>
      <c r="G94" s="15"/>
      <c r="H94" s="16"/>
      <c r="I94" s="15"/>
      <c r="J94" s="16"/>
      <c r="K94" s="15"/>
      <c r="L94" s="16"/>
      <c r="M94" s="10"/>
    </row>
    <row r="95" spans="1:51" ht="30" customHeight="1">
      <c r="A95" s="83" t="s">
        <v>414</v>
      </c>
      <c r="B95" s="83"/>
      <c r="C95" s="83"/>
      <c r="D95" s="83"/>
      <c r="E95" s="84"/>
      <c r="F95" s="85"/>
      <c r="G95" s="84"/>
      <c r="H95" s="85"/>
      <c r="I95" s="84"/>
      <c r="J95" s="85"/>
      <c r="K95" s="84"/>
      <c r="L95" s="85"/>
      <c r="M95" s="83"/>
      <c r="N95" s="1" t="s">
        <v>183</v>
      </c>
    </row>
    <row r="96" spans="1:51" ht="30" customHeight="1">
      <c r="A96" s="9" t="s">
        <v>415</v>
      </c>
      <c r="B96" s="9" t="s">
        <v>416</v>
      </c>
      <c r="C96" s="9" t="s">
        <v>181</v>
      </c>
      <c r="D96" s="10">
        <v>1</v>
      </c>
      <c r="E96" s="15">
        <f>단가대비표!O22</f>
        <v>3850</v>
      </c>
      <c r="F96" s="16">
        <f>TRUNC(E96*D96,1)</f>
        <v>3850</v>
      </c>
      <c r="G96" s="15">
        <f>단가대비표!P22</f>
        <v>0</v>
      </c>
      <c r="H96" s="16">
        <f>TRUNC(G96*D96,1)</f>
        <v>0</v>
      </c>
      <c r="I96" s="15">
        <f>단가대비표!V22</f>
        <v>10050</v>
      </c>
      <c r="J96" s="16">
        <f>TRUNC(I96*D96,1)</f>
        <v>10050</v>
      </c>
      <c r="K96" s="15">
        <f t="shared" ref="K96:L99" si="19">TRUNC(E96+G96+I96,1)</f>
        <v>13900</v>
      </c>
      <c r="L96" s="16">
        <f t="shared" si="19"/>
        <v>13900</v>
      </c>
      <c r="M96" s="9" t="s">
        <v>51</v>
      </c>
      <c r="N96" s="2" t="s">
        <v>183</v>
      </c>
      <c r="O96" s="2" t="s">
        <v>417</v>
      </c>
      <c r="P96" s="2" t="s">
        <v>60</v>
      </c>
      <c r="Q96" s="2" t="s">
        <v>60</v>
      </c>
      <c r="R96" s="2" t="s">
        <v>59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51</v>
      </c>
      <c r="AW96" s="2" t="s">
        <v>418</v>
      </c>
      <c r="AX96" s="2" t="s">
        <v>51</v>
      </c>
      <c r="AY96" s="2" t="s">
        <v>51</v>
      </c>
    </row>
    <row r="97" spans="1:51" ht="30" customHeight="1">
      <c r="A97" s="9" t="s">
        <v>415</v>
      </c>
      <c r="B97" s="9" t="s">
        <v>419</v>
      </c>
      <c r="C97" s="9" t="s">
        <v>181</v>
      </c>
      <c r="D97" s="10">
        <v>1</v>
      </c>
      <c r="E97" s="15">
        <f>단가대비표!O23</f>
        <v>4530</v>
      </c>
      <c r="F97" s="16">
        <f>TRUNC(E97*D97,1)</f>
        <v>4530</v>
      </c>
      <c r="G97" s="15">
        <f>단가대비표!P23</f>
        <v>0</v>
      </c>
      <c r="H97" s="16">
        <f>TRUNC(G97*D97,1)</f>
        <v>0</v>
      </c>
      <c r="I97" s="15">
        <f>단가대비표!V23</f>
        <v>4840</v>
      </c>
      <c r="J97" s="16">
        <f>TRUNC(I97*D97,1)</f>
        <v>4840</v>
      </c>
      <c r="K97" s="15">
        <f t="shared" si="19"/>
        <v>9370</v>
      </c>
      <c r="L97" s="16">
        <f t="shared" si="19"/>
        <v>9370</v>
      </c>
      <c r="M97" s="9" t="s">
        <v>51</v>
      </c>
      <c r="N97" s="2" t="s">
        <v>183</v>
      </c>
      <c r="O97" s="2" t="s">
        <v>420</v>
      </c>
      <c r="P97" s="2" t="s">
        <v>60</v>
      </c>
      <c r="Q97" s="2" t="s">
        <v>60</v>
      </c>
      <c r="R97" s="2" t="s">
        <v>59</v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2" t="s">
        <v>51</v>
      </c>
      <c r="AW97" s="2" t="s">
        <v>421</v>
      </c>
      <c r="AX97" s="2" t="s">
        <v>51</v>
      </c>
      <c r="AY97" s="2" t="s">
        <v>51</v>
      </c>
    </row>
    <row r="98" spans="1:51" ht="30" customHeight="1">
      <c r="A98" s="9" t="s">
        <v>422</v>
      </c>
      <c r="B98" s="9" t="s">
        <v>423</v>
      </c>
      <c r="C98" s="9" t="s">
        <v>424</v>
      </c>
      <c r="D98" s="10">
        <v>100</v>
      </c>
      <c r="E98" s="15">
        <f>단가대비표!O25</f>
        <v>50</v>
      </c>
      <c r="F98" s="16">
        <f>TRUNC(E98*D98,1)</f>
        <v>5000</v>
      </c>
      <c r="G98" s="15">
        <f>단가대비표!P25</f>
        <v>0</v>
      </c>
      <c r="H98" s="16">
        <f>TRUNC(G98*D98,1)</f>
        <v>0</v>
      </c>
      <c r="I98" s="15">
        <f>단가대비표!V25</f>
        <v>0</v>
      </c>
      <c r="J98" s="16">
        <f>TRUNC(I98*D98,1)</f>
        <v>0</v>
      </c>
      <c r="K98" s="15">
        <f t="shared" si="19"/>
        <v>50</v>
      </c>
      <c r="L98" s="16">
        <f t="shared" si="19"/>
        <v>5000</v>
      </c>
      <c r="M98" s="9" t="s">
        <v>51</v>
      </c>
      <c r="N98" s="2" t="s">
        <v>183</v>
      </c>
      <c r="O98" s="2" t="s">
        <v>425</v>
      </c>
      <c r="P98" s="2" t="s">
        <v>60</v>
      </c>
      <c r="Q98" s="2" t="s">
        <v>60</v>
      </c>
      <c r="R98" s="2" t="s">
        <v>59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 t="s">
        <v>51</v>
      </c>
      <c r="AW98" s="2" t="s">
        <v>426</v>
      </c>
      <c r="AX98" s="2" t="s">
        <v>51</v>
      </c>
      <c r="AY98" s="2" t="s">
        <v>51</v>
      </c>
    </row>
    <row r="99" spans="1:51" ht="30" customHeight="1">
      <c r="A99" s="9" t="s">
        <v>415</v>
      </c>
      <c r="B99" s="9" t="s">
        <v>427</v>
      </c>
      <c r="C99" s="9" t="s">
        <v>427</v>
      </c>
      <c r="D99" s="10">
        <v>1</v>
      </c>
      <c r="E99" s="15">
        <f>단가대비표!O24</f>
        <v>5900</v>
      </c>
      <c r="F99" s="16">
        <f>TRUNC(E99*D99,1)</f>
        <v>5900</v>
      </c>
      <c r="G99" s="15">
        <f>단가대비표!P24</f>
        <v>0</v>
      </c>
      <c r="H99" s="16">
        <f>TRUNC(G99*D99,1)</f>
        <v>0</v>
      </c>
      <c r="I99" s="15">
        <f>단가대비표!V24</f>
        <v>15368</v>
      </c>
      <c r="J99" s="16">
        <f>TRUNC(I99*D99,1)</f>
        <v>15368</v>
      </c>
      <c r="K99" s="15">
        <f t="shared" si="19"/>
        <v>21268</v>
      </c>
      <c r="L99" s="16">
        <f t="shared" si="19"/>
        <v>21268</v>
      </c>
      <c r="M99" s="9" t="s">
        <v>51</v>
      </c>
      <c r="N99" s="2" t="s">
        <v>183</v>
      </c>
      <c r="O99" s="2" t="s">
        <v>428</v>
      </c>
      <c r="P99" s="2" t="s">
        <v>60</v>
      </c>
      <c r="Q99" s="2" t="s">
        <v>60</v>
      </c>
      <c r="R99" s="2" t="s">
        <v>59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2" t="s">
        <v>51</v>
      </c>
      <c r="AW99" s="2" t="s">
        <v>429</v>
      </c>
      <c r="AX99" s="2" t="s">
        <v>51</v>
      </c>
      <c r="AY99" s="2" t="s">
        <v>51</v>
      </c>
    </row>
    <row r="100" spans="1:51" ht="30" customHeight="1">
      <c r="A100" s="9" t="s">
        <v>282</v>
      </c>
      <c r="B100" s="9" t="s">
        <v>51</v>
      </c>
      <c r="C100" s="9" t="s">
        <v>51</v>
      </c>
      <c r="D100" s="10"/>
      <c r="E100" s="15"/>
      <c r="F100" s="16">
        <f>TRUNC(SUMIF(N96:N99, N95, F96:F99),0)</f>
        <v>19280</v>
      </c>
      <c r="G100" s="15"/>
      <c r="H100" s="16">
        <f>TRUNC(SUMIF(N96:N99, N95, H96:H99),0)</f>
        <v>0</v>
      </c>
      <c r="I100" s="15"/>
      <c r="J100" s="16">
        <f>TRUNC(SUMIF(N96:N99, N95, J96:J99),0)</f>
        <v>30258</v>
      </c>
      <c r="K100" s="15"/>
      <c r="L100" s="16">
        <f>F100+H100+J100</f>
        <v>49538</v>
      </c>
      <c r="M100" s="9" t="s">
        <v>51</v>
      </c>
      <c r="N100" s="2" t="s">
        <v>78</v>
      </c>
      <c r="O100" s="2" t="s">
        <v>78</v>
      </c>
      <c r="P100" s="2" t="s">
        <v>51</v>
      </c>
      <c r="Q100" s="2" t="s">
        <v>51</v>
      </c>
      <c r="R100" s="2" t="s">
        <v>51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 t="s">
        <v>51</v>
      </c>
      <c r="AW100" s="2" t="s">
        <v>51</v>
      </c>
      <c r="AX100" s="2" t="s">
        <v>51</v>
      </c>
      <c r="AY100" s="2" t="s">
        <v>51</v>
      </c>
    </row>
    <row r="101" spans="1:51" ht="30" customHeight="1">
      <c r="A101" s="10"/>
      <c r="B101" s="10"/>
      <c r="C101" s="10"/>
      <c r="D101" s="10"/>
      <c r="E101" s="15"/>
      <c r="F101" s="16"/>
      <c r="G101" s="15"/>
      <c r="H101" s="16"/>
      <c r="I101" s="15"/>
      <c r="J101" s="16"/>
      <c r="K101" s="15"/>
      <c r="L101" s="16"/>
      <c r="M101" s="10"/>
    </row>
    <row r="102" spans="1:51" ht="30" customHeight="1">
      <c r="A102" s="83" t="s">
        <v>430</v>
      </c>
      <c r="B102" s="83"/>
      <c r="C102" s="83"/>
      <c r="D102" s="83"/>
      <c r="E102" s="84"/>
      <c r="F102" s="85"/>
      <c r="G102" s="84"/>
      <c r="H102" s="85"/>
      <c r="I102" s="84"/>
      <c r="J102" s="85"/>
      <c r="K102" s="84"/>
      <c r="L102" s="85"/>
      <c r="M102" s="83"/>
      <c r="N102" s="1" t="s">
        <v>272</v>
      </c>
    </row>
    <row r="103" spans="1:51" ht="30" customHeight="1">
      <c r="A103" s="9" t="s">
        <v>308</v>
      </c>
      <c r="B103" s="9" t="s">
        <v>285</v>
      </c>
      <c r="C103" s="9" t="s">
        <v>137</v>
      </c>
      <c r="D103" s="10">
        <v>0.3</v>
      </c>
      <c r="E103" s="15">
        <f>단가대비표!O57</f>
        <v>0</v>
      </c>
      <c r="F103" s="16">
        <f>TRUNC(E103*D103,1)</f>
        <v>0</v>
      </c>
      <c r="G103" s="15">
        <f>단가대비표!P57</f>
        <v>224657</v>
      </c>
      <c r="H103" s="16">
        <f>TRUNC(G103*D103,1)</f>
        <v>67397.100000000006</v>
      </c>
      <c r="I103" s="15">
        <f>단가대비표!V57</f>
        <v>0</v>
      </c>
      <c r="J103" s="16">
        <f>TRUNC(I103*D103,1)</f>
        <v>0</v>
      </c>
      <c r="K103" s="15">
        <f t="shared" ref="K103:L106" si="20">TRUNC(E103+G103+I103,1)</f>
        <v>224657</v>
      </c>
      <c r="L103" s="16">
        <f t="shared" si="20"/>
        <v>67397.100000000006</v>
      </c>
      <c r="M103" s="9" t="s">
        <v>218</v>
      </c>
      <c r="N103" s="2" t="s">
        <v>51</v>
      </c>
      <c r="O103" s="2" t="s">
        <v>309</v>
      </c>
      <c r="P103" s="2" t="s">
        <v>60</v>
      </c>
      <c r="Q103" s="2" t="s">
        <v>60</v>
      </c>
      <c r="R103" s="2" t="s">
        <v>59</v>
      </c>
      <c r="S103" s="3"/>
      <c r="T103" s="3"/>
      <c r="U103" s="3"/>
      <c r="V103" s="3">
        <v>1</v>
      </c>
      <c r="W103" s="3">
        <v>2</v>
      </c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 t="s">
        <v>51</v>
      </c>
      <c r="AW103" s="2" t="s">
        <v>433</v>
      </c>
      <c r="AX103" s="2" t="s">
        <v>51</v>
      </c>
      <c r="AY103" s="2" t="s">
        <v>221</v>
      </c>
    </row>
    <row r="104" spans="1:51" ht="30" customHeight="1">
      <c r="A104" s="9" t="s">
        <v>284</v>
      </c>
      <c r="B104" s="9" t="s">
        <v>285</v>
      </c>
      <c r="C104" s="9" t="s">
        <v>137</v>
      </c>
      <c r="D104" s="10">
        <v>0.12</v>
      </c>
      <c r="E104" s="15">
        <f>단가대비표!O53</f>
        <v>0</v>
      </c>
      <c r="F104" s="16">
        <f>TRUNC(E104*D104,1)</f>
        <v>0</v>
      </c>
      <c r="G104" s="15">
        <f>단가대비표!P53</f>
        <v>141096</v>
      </c>
      <c r="H104" s="16">
        <f>TRUNC(G104*D104,1)</f>
        <v>16931.5</v>
      </c>
      <c r="I104" s="15">
        <f>단가대비표!V53</f>
        <v>0</v>
      </c>
      <c r="J104" s="16">
        <f>TRUNC(I104*D104,1)</f>
        <v>0</v>
      </c>
      <c r="K104" s="15">
        <f t="shared" si="20"/>
        <v>141096</v>
      </c>
      <c r="L104" s="16">
        <f t="shared" si="20"/>
        <v>16931.5</v>
      </c>
      <c r="M104" s="9" t="s">
        <v>218</v>
      </c>
      <c r="N104" s="2" t="s">
        <v>51</v>
      </c>
      <c r="O104" s="2" t="s">
        <v>286</v>
      </c>
      <c r="P104" s="2" t="s">
        <v>60</v>
      </c>
      <c r="Q104" s="2" t="s">
        <v>60</v>
      </c>
      <c r="R104" s="2" t="s">
        <v>59</v>
      </c>
      <c r="S104" s="3"/>
      <c r="T104" s="3"/>
      <c r="U104" s="3"/>
      <c r="V104" s="3">
        <v>1</v>
      </c>
      <c r="W104" s="3">
        <v>2</v>
      </c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 t="s">
        <v>51</v>
      </c>
      <c r="AW104" s="2" t="s">
        <v>434</v>
      </c>
      <c r="AX104" s="2" t="s">
        <v>51</v>
      </c>
      <c r="AY104" s="2" t="s">
        <v>221</v>
      </c>
    </row>
    <row r="105" spans="1:51" ht="30" customHeight="1">
      <c r="A105" s="9" t="s">
        <v>322</v>
      </c>
      <c r="B105" s="9" t="s">
        <v>435</v>
      </c>
      <c r="C105" s="9" t="s">
        <v>104</v>
      </c>
      <c r="D105" s="10">
        <v>1</v>
      </c>
      <c r="E105" s="15">
        <v>0</v>
      </c>
      <c r="F105" s="16">
        <f>TRUNC(E105*D105,1)</f>
        <v>0</v>
      </c>
      <c r="G105" s="15">
        <v>0</v>
      </c>
      <c r="H105" s="16">
        <f>TRUNC(G105*D105,1)</f>
        <v>0</v>
      </c>
      <c r="I105" s="15">
        <f>TRUNC(SUMIF(V103:V106, RIGHTB(O105, 1), H103:H106)*U105, 2)</f>
        <v>1686.57</v>
      </c>
      <c r="J105" s="16">
        <f>TRUNC(I105*D105,1)</f>
        <v>1686.5</v>
      </c>
      <c r="K105" s="15">
        <f t="shared" si="20"/>
        <v>1686.5</v>
      </c>
      <c r="L105" s="16">
        <f t="shared" si="20"/>
        <v>1686.5</v>
      </c>
      <c r="M105" s="9" t="s">
        <v>218</v>
      </c>
      <c r="N105" s="2" t="s">
        <v>51</v>
      </c>
      <c r="O105" s="2" t="s">
        <v>105</v>
      </c>
      <c r="P105" s="2" t="s">
        <v>60</v>
      </c>
      <c r="Q105" s="2" t="s">
        <v>60</v>
      </c>
      <c r="R105" s="2" t="s">
        <v>60</v>
      </c>
      <c r="S105" s="3">
        <v>1</v>
      </c>
      <c r="T105" s="3">
        <v>2</v>
      </c>
      <c r="U105" s="3">
        <v>0.02</v>
      </c>
      <c r="V105" s="3"/>
      <c r="W105" s="3">
        <v>2</v>
      </c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51</v>
      </c>
      <c r="AW105" s="2" t="s">
        <v>436</v>
      </c>
      <c r="AX105" s="2" t="s">
        <v>51</v>
      </c>
      <c r="AY105" s="2" t="s">
        <v>221</v>
      </c>
    </row>
    <row r="106" spans="1:51" ht="30" customHeight="1">
      <c r="A106" s="9" t="s">
        <v>278</v>
      </c>
      <c r="B106" s="9" t="s">
        <v>279</v>
      </c>
      <c r="C106" s="9" t="s">
        <v>104</v>
      </c>
      <c r="D106" s="10">
        <v>1</v>
      </c>
      <c r="E106" s="15">
        <v>0</v>
      </c>
      <c r="F106" s="16">
        <f>TRUNC(E106*D106,1)</f>
        <v>0</v>
      </c>
      <c r="G106" s="15">
        <v>0</v>
      </c>
      <c r="H106" s="16">
        <f>TRUNC(G106*D106,1)</f>
        <v>0</v>
      </c>
      <c r="I106" s="15">
        <f>TRUNC(SUMIF(W103:W106, RIGHTB(O106, 1), L103:L106)*U106, 2)</f>
        <v>86015.1</v>
      </c>
      <c r="J106" s="16">
        <f>TRUNC(I106*D106,1)</f>
        <v>86015.1</v>
      </c>
      <c r="K106" s="15">
        <f t="shared" si="20"/>
        <v>86015.1</v>
      </c>
      <c r="L106" s="16">
        <f t="shared" si="20"/>
        <v>86015.1</v>
      </c>
      <c r="M106" s="9" t="s">
        <v>51</v>
      </c>
      <c r="N106" s="2" t="s">
        <v>272</v>
      </c>
      <c r="O106" s="2" t="s">
        <v>280</v>
      </c>
      <c r="P106" s="2" t="s">
        <v>60</v>
      </c>
      <c r="Q106" s="2" t="s">
        <v>60</v>
      </c>
      <c r="R106" s="2" t="s">
        <v>60</v>
      </c>
      <c r="S106" s="3">
        <v>3</v>
      </c>
      <c r="T106" s="3">
        <v>2</v>
      </c>
      <c r="U106" s="3">
        <v>1</v>
      </c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51</v>
      </c>
      <c r="AW106" s="2" t="s">
        <v>437</v>
      </c>
      <c r="AX106" s="2" t="s">
        <v>51</v>
      </c>
      <c r="AY106" s="2" t="s">
        <v>51</v>
      </c>
    </row>
    <row r="107" spans="1:51" ht="30" customHeight="1">
      <c r="A107" s="9" t="s">
        <v>282</v>
      </c>
      <c r="B107" s="9" t="s">
        <v>51</v>
      </c>
      <c r="C107" s="9" t="s">
        <v>51</v>
      </c>
      <c r="D107" s="10"/>
      <c r="E107" s="15"/>
      <c r="F107" s="16">
        <f>TRUNC(SUMIF(N103:N106, N102, F103:F106),0)</f>
        <v>0</v>
      </c>
      <c r="G107" s="15"/>
      <c r="H107" s="16">
        <f>TRUNC(SUMIF(N103:N106, N102, H103:H106),0)</f>
        <v>0</v>
      </c>
      <c r="I107" s="15"/>
      <c r="J107" s="16">
        <f>TRUNC(SUMIF(N103:N106, N102, J103:J106),0)</f>
        <v>86015</v>
      </c>
      <c r="K107" s="15"/>
      <c r="L107" s="16">
        <f>F107+H107+J107</f>
        <v>86015</v>
      </c>
      <c r="M107" s="9" t="s">
        <v>51</v>
      </c>
      <c r="N107" s="2" t="s">
        <v>78</v>
      </c>
      <c r="O107" s="2" t="s">
        <v>78</v>
      </c>
      <c r="P107" s="2" t="s">
        <v>51</v>
      </c>
      <c r="Q107" s="2" t="s">
        <v>51</v>
      </c>
      <c r="R107" s="2" t="s">
        <v>51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2" t="s">
        <v>51</v>
      </c>
      <c r="AW107" s="2" t="s">
        <v>51</v>
      </c>
      <c r="AX107" s="2" t="s">
        <v>51</v>
      </c>
      <c r="AY107" s="2" t="s">
        <v>51</v>
      </c>
    </row>
    <row r="108" spans="1:51" ht="30" customHeight="1">
      <c r="A108" s="10"/>
      <c r="B108" s="10"/>
      <c r="C108" s="10"/>
      <c r="D108" s="10"/>
      <c r="E108" s="15"/>
      <c r="F108" s="16"/>
      <c r="G108" s="15"/>
      <c r="H108" s="16"/>
      <c r="I108" s="15"/>
      <c r="J108" s="16"/>
      <c r="K108" s="15"/>
      <c r="L108" s="16"/>
      <c r="M108" s="10"/>
    </row>
    <row r="109" spans="1:51" ht="30" customHeight="1">
      <c r="A109" s="83" t="s">
        <v>438</v>
      </c>
      <c r="B109" s="83"/>
      <c r="C109" s="83"/>
      <c r="D109" s="83"/>
      <c r="E109" s="84"/>
      <c r="F109" s="85"/>
      <c r="G109" s="84"/>
      <c r="H109" s="85"/>
      <c r="I109" s="84"/>
      <c r="J109" s="85"/>
      <c r="K109" s="84"/>
      <c r="L109" s="85"/>
      <c r="M109" s="83"/>
      <c r="N109" s="1" t="s">
        <v>276</v>
      </c>
    </row>
    <row r="110" spans="1:51" ht="30" customHeight="1">
      <c r="A110" s="9" t="s">
        <v>441</v>
      </c>
      <c r="B110" s="9" t="s">
        <v>442</v>
      </c>
      <c r="C110" s="9" t="s">
        <v>88</v>
      </c>
      <c r="D110" s="10">
        <v>0.12</v>
      </c>
      <c r="E110" s="15">
        <f>일위대가목록!E18</f>
        <v>0</v>
      </c>
      <c r="F110" s="16">
        <f t="shared" ref="F110:F115" si="21">TRUNC(E110*D110,1)</f>
        <v>0</v>
      </c>
      <c r="G110" s="15">
        <f>일위대가목록!F18</f>
        <v>0</v>
      </c>
      <c r="H110" s="16">
        <f t="shared" ref="H110:H115" si="22">TRUNC(G110*D110,1)</f>
        <v>0</v>
      </c>
      <c r="I110" s="15">
        <f>일위대가목록!G18</f>
        <v>110123</v>
      </c>
      <c r="J110" s="16">
        <f t="shared" ref="J110:J115" si="23">TRUNC(I110*D110,1)</f>
        <v>13214.7</v>
      </c>
      <c r="K110" s="15">
        <f t="shared" ref="K110:L115" si="24">TRUNC(E110+G110+I110,1)</f>
        <v>110123</v>
      </c>
      <c r="L110" s="16">
        <f t="shared" si="24"/>
        <v>13214.7</v>
      </c>
      <c r="M110" s="9" t="s">
        <v>218</v>
      </c>
      <c r="N110" s="2" t="s">
        <v>51</v>
      </c>
      <c r="O110" s="2" t="s">
        <v>443</v>
      </c>
      <c r="P110" s="2" t="s">
        <v>59</v>
      </c>
      <c r="Q110" s="2" t="s">
        <v>60</v>
      </c>
      <c r="R110" s="2" t="s">
        <v>60</v>
      </c>
      <c r="S110" s="3"/>
      <c r="T110" s="3"/>
      <c r="U110" s="3"/>
      <c r="V110" s="3">
        <v>1</v>
      </c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51</v>
      </c>
      <c r="AW110" s="2" t="s">
        <v>444</v>
      </c>
      <c r="AX110" s="2" t="s">
        <v>51</v>
      </c>
      <c r="AY110" s="2" t="s">
        <v>221</v>
      </c>
    </row>
    <row r="111" spans="1:51" ht="30" customHeight="1">
      <c r="A111" s="9" t="s">
        <v>445</v>
      </c>
      <c r="B111" s="9" t="s">
        <v>446</v>
      </c>
      <c r="C111" s="9" t="s">
        <v>88</v>
      </c>
      <c r="D111" s="10">
        <v>2.4E-2</v>
      </c>
      <c r="E111" s="15">
        <f>일위대가목록!E19</f>
        <v>78035</v>
      </c>
      <c r="F111" s="16">
        <f t="shared" si="21"/>
        <v>1872.8</v>
      </c>
      <c r="G111" s="15">
        <f>일위대가목록!F19</f>
        <v>60671</v>
      </c>
      <c r="H111" s="16">
        <f t="shared" si="22"/>
        <v>1456.1</v>
      </c>
      <c r="I111" s="15">
        <f>일위대가목록!G19</f>
        <v>0</v>
      </c>
      <c r="J111" s="16">
        <f t="shared" si="23"/>
        <v>0</v>
      </c>
      <c r="K111" s="15">
        <f t="shared" si="24"/>
        <v>138706</v>
      </c>
      <c r="L111" s="16">
        <f t="shared" si="24"/>
        <v>3328.9</v>
      </c>
      <c r="M111" s="9" t="s">
        <v>218</v>
      </c>
      <c r="N111" s="2" t="s">
        <v>51</v>
      </c>
      <c r="O111" s="2" t="s">
        <v>447</v>
      </c>
      <c r="P111" s="2" t="s">
        <v>59</v>
      </c>
      <c r="Q111" s="2" t="s">
        <v>60</v>
      </c>
      <c r="R111" s="2" t="s">
        <v>60</v>
      </c>
      <c r="S111" s="3"/>
      <c r="T111" s="3"/>
      <c r="U111" s="3"/>
      <c r="V111" s="3">
        <v>1</v>
      </c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 t="s">
        <v>51</v>
      </c>
      <c r="AW111" s="2" t="s">
        <v>448</v>
      </c>
      <c r="AX111" s="2" t="s">
        <v>51</v>
      </c>
      <c r="AY111" s="2" t="s">
        <v>221</v>
      </c>
    </row>
    <row r="112" spans="1:51" ht="30" customHeight="1">
      <c r="A112" s="9" t="s">
        <v>449</v>
      </c>
      <c r="B112" s="9" t="s">
        <v>450</v>
      </c>
      <c r="C112" s="9" t="s">
        <v>56</v>
      </c>
      <c r="D112" s="10">
        <v>1</v>
      </c>
      <c r="E112" s="15">
        <f>일위대가목록!E20</f>
        <v>0</v>
      </c>
      <c r="F112" s="16">
        <f t="shared" si="21"/>
        <v>0</v>
      </c>
      <c r="G112" s="15">
        <f>일위대가목록!F20</f>
        <v>9687</v>
      </c>
      <c r="H112" s="16">
        <f t="shared" si="22"/>
        <v>9687</v>
      </c>
      <c r="I112" s="15">
        <f>일위대가목록!G20</f>
        <v>193</v>
      </c>
      <c r="J112" s="16">
        <f t="shared" si="23"/>
        <v>193</v>
      </c>
      <c r="K112" s="15">
        <f t="shared" si="24"/>
        <v>9880</v>
      </c>
      <c r="L112" s="16">
        <f t="shared" si="24"/>
        <v>9880</v>
      </c>
      <c r="M112" s="9" t="s">
        <v>218</v>
      </c>
      <c r="N112" s="2" t="s">
        <v>51</v>
      </c>
      <c r="O112" s="2" t="s">
        <v>451</v>
      </c>
      <c r="P112" s="2" t="s">
        <v>59</v>
      </c>
      <c r="Q112" s="2" t="s">
        <v>60</v>
      </c>
      <c r="R112" s="2" t="s">
        <v>60</v>
      </c>
      <c r="S112" s="3"/>
      <c r="T112" s="3"/>
      <c r="U112" s="3"/>
      <c r="V112" s="3">
        <v>1</v>
      </c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2" t="s">
        <v>51</v>
      </c>
      <c r="AW112" s="2" t="s">
        <v>452</v>
      </c>
      <c r="AX112" s="2" t="s">
        <v>51</v>
      </c>
      <c r="AY112" s="2" t="s">
        <v>221</v>
      </c>
    </row>
    <row r="113" spans="1:51" ht="30" customHeight="1">
      <c r="A113" s="9" t="s">
        <v>453</v>
      </c>
      <c r="B113" s="9" t="s">
        <v>454</v>
      </c>
      <c r="C113" s="9" t="s">
        <v>56</v>
      </c>
      <c r="D113" s="10">
        <v>1</v>
      </c>
      <c r="E113" s="15">
        <f>일위대가목록!E21</f>
        <v>11277</v>
      </c>
      <c r="F113" s="16">
        <f t="shared" si="21"/>
        <v>11277</v>
      </c>
      <c r="G113" s="15">
        <f>일위대가목록!F21</f>
        <v>3885</v>
      </c>
      <c r="H113" s="16">
        <f t="shared" si="22"/>
        <v>3885</v>
      </c>
      <c r="I113" s="15">
        <f>일위대가목록!G21</f>
        <v>0</v>
      </c>
      <c r="J113" s="16">
        <f t="shared" si="23"/>
        <v>0</v>
      </c>
      <c r="K113" s="15">
        <f t="shared" si="24"/>
        <v>15162</v>
      </c>
      <c r="L113" s="16">
        <f t="shared" si="24"/>
        <v>15162</v>
      </c>
      <c r="M113" s="9" t="s">
        <v>218</v>
      </c>
      <c r="N113" s="2" t="s">
        <v>51</v>
      </c>
      <c r="O113" s="2" t="s">
        <v>455</v>
      </c>
      <c r="P113" s="2" t="s">
        <v>59</v>
      </c>
      <c r="Q113" s="2" t="s">
        <v>60</v>
      </c>
      <c r="R113" s="2" t="s">
        <v>60</v>
      </c>
      <c r="S113" s="3"/>
      <c r="T113" s="3"/>
      <c r="U113" s="3"/>
      <c r="V113" s="3">
        <v>1</v>
      </c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 t="s">
        <v>51</v>
      </c>
      <c r="AW113" s="2" t="s">
        <v>456</v>
      </c>
      <c r="AX113" s="2" t="s">
        <v>51</v>
      </c>
      <c r="AY113" s="2" t="s">
        <v>221</v>
      </c>
    </row>
    <row r="114" spans="1:51" ht="30" customHeight="1">
      <c r="A114" s="9" t="s">
        <v>457</v>
      </c>
      <c r="B114" s="9" t="s">
        <v>458</v>
      </c>
      <c r="C114" s="9" t="s">
        <v>226</v>
      </c>
      <c r="D114" s="10">
        <v>0.12</v>
      </c>
      <c r="E114" s="15">
        <f>일위대가목록!E22</f>
        <v>0</v>
      </c>
      <c r="F114" s="16">
        <f t="shared" si="21"/>
        <v>0</v>
      </c>
      <c r="G114" s="15">
        <f>일위대가목록!F22</f>
        <v>0</v>
      </c>
      <c r="H114" s="16">
        <f t="shared" si="22"/>
        <v>0</v>
      </c>
      <c r="I114" s="15">
        <f>일위대가목록!G22</f>
        <v>67158</v>
      </c>
      <c r="J114" s="16">
        <f t="shared" si="23"/>
        <v>8058.9</v>
      </c>
      <c r="K114" s="15">
        <f t="shared" si="24"/>
        <v>67158</v>
      </c>
      <c r="L114" s="16">
        <f t="shared" si="24"/>
        <v>8058.9</v>
      </c>
      <c r="M114" s="9" t="s">
        <v>218</v>
      </c>
      <c r="N114" s="2" t="s">
        <v>51</v>
      </c>
      <c r="O114" s="2" t="s">
        <v>459</v>
      </c>
      <c r="P114" s="2" t="s">
        <v>59</v>
      </c>
      <c r="Q114" s="2" t="s">
        <v>60</v>
      </c>
      <c r="R114" s="2" t="s">
        <v>60</v>
      </c>
      <c r="S114" s="3"/>
      <c r="T114" s="3"/>
      <c r="U114" s="3"/>
      <c r="V114" s="3">
        <v>1</v>
      </c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51</v>
      </c>
      <c r="AW114" s="2" t="s">
        <v>460</v>
      </c>
      <c r="AX114" s="2" t="s">
        <v>51</v>
      </c>
      <c r="AY114" s="2" t="s">
        <v>221</v>
      </c>
    </row>
    <row r="115" spans="1:51" ht="30" customHeight="1">
      <c r="A115" s="9" t="s">
        <v>278</v>
      </c>
      <c r="B115" s="9" t="s">
        <v>279</v>
      </c>
      <c r="C115" s="9" t="s">
        <v>104</v>
      </c>
      <c r="D115" s="10">
        <v>1</v>
      </c>
      <c r="E115" s="15">
        <v>0</v>
      </c>
      <c r="F115" s="16">
        <f t="shared" si="21"/>
        <v>0</v>
      </c>
      <c r="G115" s="15">
        <v>0</v>
      </c>
      <c r="H115" s="16">
        <f t="shared" si="22"/>
        <v>0</v>
      </c>
      <c r="I115" s="15">
        <f>TRUNC(SUMIF(V110:V115, RIGHTB(O115, 1), L110:L115)*U115, 2)</f>
        <v>49644.5</v>
      </c>
      <c r="J115" s="16">
        <f t="shared" si="23"/>
        <v>49644.5</v>
      </c>
      <c r="K115" s="15">
        <f t="shared" si="24"/>
        <v>49644.5</v>
      </c>
      <c r="L115" s="16">
        <f t="shared" si="24"/>
        <v>49644.5</v>
      </c>
      <c r="M115" s="9" t="s">
        <v>51</v>
      </c>
      <c r="N115" s="2" t="s">
        <v>276</v>
      </c>
      <c r="O115" s="2" t="s">
        <v>105</v>
      </c>
      <c r="P115" s="2" t="s">
        <v>60</v>
      </c>
      <c r="Q115" s="2" t="s">
        <v>60</v>
      </c>
      <c r="R115" s="2" t="s">
        <v>60</v>
      </c>
      <c r="S115" s="3">
        <v>3</v>
      </c>
      <c r="T115" s="3">
        <v>2</v>
      </c>
      <c r="U115" s="3">
        <v>1</v>
      </c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 t="s">
        <v>51</v>
      </c>
      <c r="AW115" s="2" t="s">
        <v>461</v>
      </c>
      <c r="AX115" s="2" t="s">
        <v>51</v>
      </c>
      <c r="AY115" s="2" t="s">
        <v>51</v>
      </c>
    </row>
    <row r="116" spans="1:51" ht="30" customHeight="1">
      <c r="A116" s="9" t="s">
        <v>282</v>
      </c>
      <c r="B116" s="9" t="s">
        <v>51</v>
      </c>
      <c r="C116" s="9" t="s">
        <v>51</v>
      </c>
      <c r="D116" s="10"/>
      <c r="E116" s="15"/>
      <c r="F116" s="16">
        <f>TRUNC(SUMIF(N110:N115, N109, F110:F115),0)</f>
        <v>0</v>
      </c>
      <c r="G116" s="15"/>
      <c r="H116" s="16">
        <f>TRUNC(SUMIF(N110:N115, N109, H110:H115),0)</f>
        <v>0</v>
      </c>
      <c r="I116" s="15"/>
      <c r="J116" s="16">
        <f>TRUNC(SUMIF(N110:N115, N109, J110:J115),0)</f>
        <v>49644</v>
      </c>
      <c r="K116" s="15"/>
      <c r="L116" s="16">
        <f>F116+H116+J116</f>
        <v>49644</v>
      </c>
      <c r="M116" s="9" t="s">
        <v>51</v>
      </c>
      <c r="N116" s="2" t="s">
        <v>78</v>
      </c>
      <c r="O116" s="2" t="s">
        <v>78</v>
      </c>
      <c r="P116" s="2" t="s">
        <v>51</v>
      </c>
      <c r="Q116" s="2" t="s">
        <v>51</v>
      </c>
      <c r="R116" s="2" t="s">
        <v>51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 t="s">
        <v>51</v>
      </c>
      <c r="AW116" s="2" t="s">
        <v>51</v>
      </c>
      <c r="AX116" s="2" t="s">
        <v>51</v>
      </c>
      <c r="AY116" s="2" t="s">
        <v>51</v>
      </c>
    </row>
    <row r="117" spans="1:51" ht="30" customHeight="1">
      <c r="A117" s="10"/>
      <c r="B117" s="10"/>
      <c r="C117" s="10"/>
      <c r="D117" s="10"/>
      <c r="E117" s="15"/>
      <c r="F117" s="16"/>
      <c r="G117" s="15"/>
      <c r="H117" s="16"/>
      <c r="I117" s="15"/>
      <c r="J117" s="16"/>
      <c r="K117" s="15"/>
      <c r="L117" s="16"/>
      <c r="M117" s="10"/>
    </row>
    <row r="118" spans="1:51" ht="30" customHeight="1">
      <c r="A118" s="83" t="s">
        <v>462</v>
      </c>
      <c r="B118" s="83"/>
      <c r="C118" s="83"/>
      <c r="D118" s="83"/>
      <c r="E118" s="84"/>
      <c r="F118" s="85"/>
      <c r="G118" s="84"/>
      <c r="H118" s="85"/>
      <c r="I118" s="84"/>
      <c r="J118" s="85"/>
      <c r="K118" s="84"/>
      <c r="L118" s="85"/>
      <c r="M118" s="83"/>
      <c r="N118" s="1" t="s">
        <v>443</v>
      </c>
    </row>
    <row r="119" spans="1:51" ht="30" customHeight="1">
      <c r="A119" s="9" t="s">
        <v>464</v>
      </c>
      <c r="B119" s="9" t="s">
        <v>465</v>
      </c>
      <c r="C119" s="9" t="s">
        <v>88</v>
      </c>
      <c r="D119" s="10">
        <v>1.02</v>
      </c>
      <c r="E119" s="15">
        <f>단가대비표!O27</f>
        <v>60984</v>
      </c>
      <c r="F119" s="16">
        <f>TRUNC(E119*D119,1)</f>
        <v>62203.6</v>
      </c>
      <c r="G119" s="15">
        <f>단가대비표!P27</f>
        <v>0</v>
      </c>
      <c r="H119" s="16">
        <f>TRUNC(G119*D119,1)</f>
        <v>0</v>
      </c>
      <c r="I119" s="15">
        <f>단가대비표!V27</f>
        <v>0</v>
      </c>
      <c r="J119" s="16">
        <f>TRUNC(I119*D119,1)</f>
        <v>0</v>
      </c>
      <c r="K119" s="15">
        <f t="shared" ref="K119:L121" si="25">TRUNC(E119+G119+I119,1)</f>
        <v>60984</v>
      </c>
      <c r="L119" s="16">
        <f t="shared" si="25"/>
        <v>62203.6</v>
      </c>
      <c r="M119" s="9" t="s">
        <v>218</v>
      </c>
      <c r="N119" s="2" t="s">
        <v>51</v>
      </c>
      <c r="O119" s="2" t="s">
        <v>466</v>
      </c>
      <c r="P119" s="2" t="s">
        <v>60</v>
      </c>
      <c r="Q119" s="2" t="s">
        <v>60</v>
      </c>
      <c r="R119" s="2" t="s">
        <v>59</v>
      </c>
      <c r="S119" s="3"/>
      <c r="T119" s="3"/>
      <c r="U119" s="3"/>
      <c r="V119" s="3">
        <v>1</v>
      </c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51</v>
      </c>
      <c r="AW119" s="2" t="s">
        <v>467</v>
      </c>
      <c r="AX119" s="2" t="s">
        <v>51</v>
      </c>
      <c r="AY119" s="2" t="s">
        <v>221</v>
      </c>
    </row>
    <row r="120" spans="1:51" ht="30" customHeight="1">
      <c r="A120" s="9" t="s">
        <v>468</v>
      </c>
      <c r="B120" s="9" t="s">
        <v>469</v>
      </c>
      <c r="C120" s="9" t="s">
        <v>88</v>
      </c>
      <c r="D120" s="10">
        <v>1</v>
      </c>
      <c r="E120" s="15">
        <f>일위대가목록!E23</f>
        <v>0</v>
      </c>
      <c r="F120" s="16">
        <f>TRUNC(E120*D120,1)</f>
        <v>0</v>
      </c>
      <c r="G120" s="15">
        <f>일위대가목록!F23</f>
        <v>46981</v>
      </c>
      <c r="H120" s="16">
        <f>TRUNC(G120*D120,1)</f>
        <v>46981</v>
      </c>
      <c r="I120" s="15">
        <f>일위대가목록!G23</f>
        <v>939</v>
      </c>
      <c r="J120" s="16">
        <f>TRUNC(I120*D120,1)</f>
        <v>939</v>
      </c>
      <c r="K120" s="15">
        <f t="shared" si="25"/>
        <v>47920</v>
      </c>
      <c r="L120" s="16">
        <f t="shared" si="25"/>
        <v>47920</v>
      </c>
      <c r="M120" s="9" t="s">
        <v>218</v>
      </c>
      <c r="N120" s="2" t="s">
        <v>51</v>
      </c>
      <c r="O120" s="2" t="s">
        <v>470</v>
      </c>
      <c r="P120" s="2" t="s">
        <v>59</v>
      </c>
      <c r="Q120" s="2" t="s">
        <v>60</v>
      </c>
      <c r="R120" s="2" t="s">
        <v>60</v>
      </c>
      <c r="S120" s="3"/>
      <c r="T120" s="3"/>
      <c r="U120" s="3"/>
      <c r="V120" s="3">
        <v>1</v>
      </c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51</v>
      </c>
      <c r="AW120" s="2" t="s">
        <v>471</v>
      </c>
      <c r="AX120" s="2" t="s">
        <v>51</v>
      </c>
      <c r="AY120" s="2" t="s">
        <v>221</v>
      </c>
    </row>
    <row r="121" spans="1:51" ht="30" customHeight="1">
      <c r="A121" s="9" t="s">
        <v>278</v>
      </c>
      <c r="B121" s="9" t="s">
        <v>279</v>
      </c>
      <c r="C121" s="9" t="s">
        <v>104</v>
      </c>
      <c r="D121" s="10">
        <v>1</v>
      </c>
      <c r="E121" s="15">
        <v>0</v>
      </c>
      <c r="F121" s="16">
        <f>TRUNC(E121*D121,1)</f>
        <v>0</v>
      </c>
      <c r="G121" s="15">
        <v>0</v>
      </c>
      <c r="H121" s="16">
        <f>TRUNC(G121*D121,1)</f>
        <v>0</v>
      </c>
      <c r="I121" s="15">
        <f>TRUNC(SUMIF(V119:V121, RIGHTB(O121, 1), L119:L121)*U121, 2)</f>
        <v>110123.6</v>
      </c>
      <c r="J121" s="16">
        <f>TRUNC(I121*D121,1)</f>
        <v>110123.6</v>
      </c>
      <c r="K121" s="15">
        <f t="shared" si="25"/>
        <v>110123.6</v>
      </c>
      <c r="L121" s="16">
        <f t="shared" si="25"/>
        <v>110123.6</v>
      </c>
      <c r="M121" s="9" t="s">
        <v>51</v>
      </c>
      <c r="N121" s="2" t="s">
        <v>443</v>
      </c>
      <c r="O121" s="2" t="s">
        <v>105</v>
      </c>
      <c r="P121" s="2" t="s">
        <v>60</v>
      </c>
      <c r="Q121" s="2" t="s">
        <v>60</v>
      </c>
      <c r="R121" s="2" t="s">
        <v>60</v>
      </c>
      <c r="S121" s="3">
        <v>3</v>
      </c>
      <c r="T121" s="3">
        <v>2</v>
      </c>
      <c r="U121" s="3">
        <v>1</v>
      </c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51</v>
      </c>
      <c r="AW121" s="2" t="s">
        <v>472</v>
      </c>
      <c r="AX121" s="2" t="s">
        <v>51</v>
      </c>
      <c r="AY121" s="2" t="s">
        <v>51</v>
      </c>
    </row>
    <row r="122" spans="1:51" ht="30" customHeight="1">
      <c r="A122" s="9" t="s">
        <v>282</v>
      </c>
      <c r="B122" s="9" t="s">
        <v>51</v>
      </c>
      <c r="C122" s="9" t="s">
        <v>51</v>
      </c>
      <c r="D122" s="10"/>
      <c r="E122" s="15"/>
      <c r="F122" s="16">
        <f>TRUNC(SUMIF(N119:N121, N118, F119:F121),0)</f>
        <v>0</v>
      </c>
      <c r="G122" s="15"/>
      <c r="H122" s="16">
        <f>TRUNC(SUMIF(N119:N121, N118, H119:H121),0)</f>
        <v>0</v>
      </c>
      <c r="I122" s="15"/>
      <c r="J122" s="16">
        <f>TRUNC(SUMIF(N119:N121, N118, J119:J121),0)</f>
        <v>110123</v>
      </c>
      <c r="K122" s="15"/>
      <c r="L122" s="16">
        <f>F122+H122+J122</f>
        <v>110123</v>
      </c>
      <c r="M122" s="9" t="s">
        <v>51</v>
      </c>
      <c r="N122" s="2" t="s">
        <v>78</v>
      </c>
      <c r="O122" s="2" t="s">
        <v>78</v>
      </c>
      <c r="P122" s="2" t="s">
        <v>51</v>
      </c>
      <c r="Q122" s="2" t="s">
        <v>51</v>
      </c>
      <c r="R122" s="2" t="s">
        <v>51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 t="s">
        <v>51</v>
      </c>
      <c r="AW122" s="2" t="s">
        <v>51</v>
      </c>
      <c r="AX122" s="2" t="s">
        <v>51</v>
      </c>
      <c r="AY122" s="2" t="s">
        <v>51</v>
      </c>
    </row>
    <row r="123" spans="1:51" ht="30" customHeight="1">
      <c r="A123" s="10"/>
      <c r="B123" s="10"/>
      <c r="C123" s="10"/>
      <c r="D123" s="10"/>
      <c r="E123" s="15"/>
      <c r="F123" s="16"/>
      <c r="G123" s="15"/>
      <c r="H123" s="16"/>
      <c r="I123" s="15"/>
      <c r="J123" s="16"/>
      <c r="K123" s="15"/>
      <c r="L123" s="16"/>
      <c r="M123" s="10"/>
    </row>
    <row r="124" spans="1:51" ht="30" customHeight="1">
      <c r="A124" s="83" t="s">
        <v>473</v>
      </c>
      <c r="B124" s="83"/>
      <c r="C124" s="83"/>
      <c r="D124" s="83"/>
      <c r="E124" s="84"/>
      <c r="F124" s="85"/>
      <c r="G124" s="84"/>
      <c r="H124" s="85"/>
      <c r="I124" s="84"/>
      <c r="J124" s="85"/>
      <c r="K124" s="84"/>
      <c r="L124" s="85"/>
      <c r="M124" s="83"/>
      <c r="N124" s="1" t="s">
        <v>447</v>
      </c>
    </row>
    <row r="125" spans="1:51" ht="30" customHeight="1">
      <c r="A125" s="9" t="s">
        <v>476</v>
      </c>
      <c r="B125" s="9" t="s">
        <v>477</v>
      </c>
      <c r="C125" s="9" t="s">
        <v>299</v>
      </c>
      <c r="D125" s="10">
        <v>510</v>
      </c>
      <c r="E125" s="15">
        <f>단가대비표!O28</f>
        <v>99.09</v>
      </c>
      <c r="F125" s="16">
        <f>TRUNC(E125*D125,1)</f>
        <v>50535.9</v>
      </c>
      <c r="G125" s="15">
        <f>단가대비표!P28</f>
        <v>0</v>
      </c>
      <c r="H125" s="16">
        <f>TRUNC(G125*D125,1)</f>
        <v>0</v>
      </c>
      <c r="I125" s="15">
        <f>단가대비표!V28</f>
        <v>0</v>
      </c>
      <c r="J125" s="16">
        <f>TRUNC(I125*D125,1)</f>
        <v>0</v>
      </c>
      <c r="K125" s="15">
        <f t="shared" ref="K125:L127" si="26">TRUNC(E125+G125+I125,1)</f>
        <v>99</v>
      </c>
      <c r="L125" s="16">
        <f t="shared" si="26"/>
        <v>50535.9</v>
      </c>
      <c r="M125" s="9" t="s">
        <v>51</v>
      </c>
      <c r="N125" s="2" t="s">
        <v>447</v>
      </c>
      <c r="O125" s="2" t="s">
        <v>478</v>
      </c>
      <c r="P125" s="2" t="s">
        <v>60</v>
      </c>
      <c r="Q125" s="2" t="s">
        <v>60</v>
      </c>
      <c r="R125" s="2" t="s">
        <v>59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 t="s">
        <v>51</v>
      </c>
      <c r="AW125" s="2" t="s">
        <v>479</v>
      </c>
      <c r="AX125" s="2" t="s">
        <v>51</v>
      </c>
      <c r="AY125" s="2" t="s">
        <v>51</v>
      </c>
    </row>
    <row r="126" spans="1:51" ht="30" customHeight="1">
      <c r="A126" s="9" t="s">
        <v>480</v>
      </c>
      <c r="B126" s="9" t="s">
        <v>481</v>
      </c>
      <c r="C126" s="9" t="s">
        <v>88</v>
      </c>
      <c r="D126" s="10">
        <v>1.1000000000000001</v>
      </c>
      <c r="E126" s="15">
        <f>단가대비표!O19</f>
        <v>25000</v>
      </c>
      <c r="F126" s="16">
        <f>TRUNC(E126*D126,1)</f>
        <v>27500</v>
      </c>
      <c r="G126" s="15">
        <f>단가대비표!P19</f>
        <v>0</v>
      </c>
      <c r="H126" s="16">
        <f>TRUNC(G126*D126,1)</f>
        <v>0</v>
      </c>
      <c r="I126" s="15">
        <f>단가대비표!V19</f>
        <v>0</v>
      </c>
      <c r="J126" s="16">
        <f>TRUNC(I126*D126,1)</f>
        <v>0</v>
      </c>
      <c r="K126" s="15">
        <f t="shared" si="26"/>
        <v>25000</v>
      </c>
      <c r="L126" s="16">
        <f t="shared" si="26"/>
        <v>27500</v>
      </c>
      <c r="M126" s="9" t="s">
        <v>51</v>
      </c>
      <c r="N126" s="2" t="s">
        <v>447</v>
      </c>
      <c r="O126" s="2" t="s">
        <v>482</v>
      </c>
      <c r="P126" s="2" t="s">
        <v>60</v>
      </c>
      <c r="Q126" s="2" t="s">
        <v>60</v>
      </c>
      <c r="R126" s="2" t="s">
        <v>59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51</v>
      </c>
      <c r="AW126" s="2" t="s">
        <v>483</v>
      </c>
      <c r="AX126" s="2" t="s">
        <v>51</v>
      </c>
      <c r="AY126" s="2" t="s">
        <v>51</v>
      </c>
    </row>
    <row r="127" spans="1:51" ht="30" customHeight="1">
      <c r="A127" s="9" t="s">
        <v>484</v>
      </c>
      <c r="B127" s="9" t="s">
        <v>485</v>
      </c>
      <c r="C127" s="9" t="s">
        <v>88</v>
      </c>
      <c r="D127" s="10">
        <v>1</v>
      </c>
      <c r="E127" s="15">
        <f>일위대가목록!E24</f>
        <v>0</v>
      </c>
      <c r="F127" s="16">
        <f>TRUNC(E127*D127,1)</f>
        <v>0</v>
      </c>
      <c r="G127" s="15">
        <f>일위대가목록!F24</f>
        <v>60671</v>
      </c>
      <c r="H127" s="16">
        <f>TRUNC(G127*D127,1)</f>
        <v>60671</v>
      </c>
      <c r="I127" s="15">
        <f>일위대가목록!G24</f>
        <v>0</v>
      </c>
      <c r="J127" s="16">
        <f>TRUNC(I127*D127,1)</f>
        <v>0</v>
      </c>
      <c r="K127" s="15">
        <f t="shared" si="26"/>
        <v>60671</v>
      </c>
      <c r="L127" s="16">
        <f t="shared" si="26"/>
        <v>60671</v>
      </c>
      <c r="M127" s="9" t="s">
        <v>486</v>
      </c>
      <c r="N127" s="2" t="s">
        <v>447</v>
      </c>
      <c r="O127" s="2" t="s">
        <v>487</v>
      </c>
      <c r="P127" s="2" t="s">
        <v>59</v>
      </c>
      <c r="Q127" s="2" t="s">
        <v>60</v>
      </c>
      <c r="R127" s="2" t="s">
        <v>60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 t="s">
        <v>51</v>
      </c>
      <c r="AW127" s="2" t="s">
        <v>488</v>
      </c>
      <c r="AX127" s="2" t="s">
        <v>51</v>
      </c>
      <c r="AY127" s="2" t="s">
        <v>51</v>
      </c>
    </row>
    <row r="128" spans="1:51" ht="30" customHeight="1">
      <c r="A128" s="9" t="s">
        <v>282</v>
      </c>
      <c r="B128" s="9" t="s">
        <v>51</v>
      </c>
      <c r="C128" s="9" t="s">
        <v>51</v>
      </c>
      <c r="D128" s="10"/>
      <c r="E128" s="15"/>
      <c r="F128" s="16">
        <f>TRUNC(SUMIF(N125:N127, N124, F125:F127),0)</f>
        <v>78035</v>
      </c>
      <c r="G128" s="15"/>
      <c r="H128" s="16">
        <f>TRUNC(SUMIF(N125:N127, N124, H125:H127),0)</f>
        <v>60671</v>
      </c>
      <c r="I128" s="15"/>
      <c r="J128" s="16">
        <f>TRUNC(SUMIF(N125:N127, N124, J125:J127),0)</f>
        <v>0</v>
      </c>
      <c r="K128" s="15"/>
      <c r="L128" s="16">
        <f>F128+H128+J128</f>
        <v>138706</v>
      </c>
      <c r="M128" s="9" t="s">
        <v>51</v>
      </c>
      <c r="N128" s="2" t="s">
        <v>78</v>
      </c>
      <c r="O128" s="2" t="s">
        <v>78</v>
      </c>
      <c r="P128" s="2" t="s">
        <v>51</v>
      </c>
      <c r="Q128" s="2" t="s">
        <v>51</v>
      </c>
      <c r="R128" s="2" t="s">
        <v>51</v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2" t="s">
        <v>51</v>
      </c>
      <c r="AW128" s="2" t="s">
        <v>51</v>
      </c>
      <c r="AX128" s="2" t="s">
        <v>51</v>
      </c>
      <c r="AY128" s="2" t="s">
        <v>51</v>
      </c>
    </row>
    <row r="129" spans="1:51" ht="30" customHeight="1">
      <c r="A129" s="10"/>
      <c r="B129" s="10"/>
      <c r="C129" s="10"/>
      <c r="D129" s="10"/>
      <c r="E129" s="15"/>
      <c r="F129" s="16"/>
      <c r="G129" s="15"/>
      <c r="H129" s="16"/>
      <c r="I129" s="15"/>
      <c r="J129" s="16"/>
      <c r="K129" s="15"/>
      <c r="L129" s="16"/>
      <c r="M129" s="10"/>
    </row>
    <row r="130" spans="1:51" ht="30" customHeight="1">
      <c r="A130" s="83" t="s">
        <v>489</v>
      </c>
      <c r="B130" s="83"/>
      <c r="C130" s="83"/>
      <c r="D130" s="83"/>
      <c r="E130" s="84"/>
      <c r="F130" s="85"/>
      <c r="G130" s="84"/>
      <c r="H130" s="85"/>
      <c r="I130" s="84"/>
      <c r="J130" s="85"/>
      <c r="K130" s="84"/>
      <c r="L130" s="85"/>
      <c r="M130" s="83"/>
      <c r="N130" s="1" t="s">
        <v>451</v>
      </c>
    </row>
    <row r="131" spans="1:51" ht="30" customHeight="1">
      <c r="A131" s="9" t="s">
        <v>492</v>
      </c>
      <c r="B131" s="9" t="s">
        <v>285</v>
      </c>
      <c r="C131" s="9" t="s">
        <v>137</v>
      </c>
      <c r="D131" s="10">
        <v>3.5000000000000003E-2</v>
      </c>
      <c r="E131" s="15">
        <f>단가대비표!O59</f>
        <v>0</v>
      </c>
      <c r="F131" s="16">
        <f>TRUNC(E131*D131,1)</f>
        <v>0</v>
      </c>
      <c r="G131" s="15">
        <f>단가대비표!P59</f>
        <v>228423</v>
      </c>
      <c r="H131" s="16">
        <f>TRUNC(G131*D131,1)</f>
        <v>7994.8</v>
      </c>
      <c r="I131" s="15">
        <f>단가대비표!V59</f>
        <v>0</v>
      </c>
      <c r="J131" s="16">
        <f>TRUNC(I131*D131,1)</f>
        <v>0</v>
      </c>
      <c r="K131" s="15">
        <f t="shared" ref="K131:L133" si="27">TRUNC(E131+G131+I131,1)</f>
        <v>228423</v>
      </c>
      <c r="L131" s="16">
        <f t="shared" si="27"/>
        <v>7994.8</v>
      </c>
      <c r="M131" s="9" t="s">
        <v>51</v>
      </c>
      <c r="N131" s="2" t="s">
        <v>451</v>
      </c>
      <c r="O131" s="2" t="s">
        <v>493</v>
      </c>
      <c r="P131" s="2" t="s">
        <v>60</v>
      </c>
      <c r="Q131" s="2" t="s">
        <v>60</v>
      </c>
      <c r="R131" s="2" t="s">
        <v>59</v>
      </c>
      <c r="S131" s="3"/>
      <c r="T131" s="3"/>
      <c r="U131" s="3"/>
      <c r="V131" s="3">
        <v>1</v>
      </c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51</v>
      </c>
      <c r="AW131" s="2" t="s">
        <v>494</v>
      </c>
      <c r="AX131" s="2" t="s">
        <v>51</v>
      </c>
      <c r="AY131" s="2" t="s">
        <v>51</v>
      </c>
    </row>
    <row r="132" spans="1:51" ht="30" customHeight="1">
      <c r="A132" s="9" t="s">
        <v>284</v>
      </c>
      <c r="B132" s="9" t="s">
        <v>285</v>
      </c>
      <c r="C132" s="9" t="s">
        <v>137</v>
      </c>
      <c r="D132" s="10">
        <v>1.2E-2</v>
      </c>
      <c r="E132" s="15">
        <f>단가대비표!O53</f>
        <v>0</v>
      </c>
      <c r="F132" s="16">
        <f>TRUNC(E132*D132,1)</f>
        <v>0</v>
      </c>
      <c r="G132" s="15">
        <f>단가대비표!P53</f>
        <v>141096</v>
      </c>
      <c r="H132" s="16">
        <f>TRUNC(G132*D132,1)</f>
        <v>1693.1</v>
      </c>
      <c r="I132" s="15">
        <f>단가대비표!V53</f>
        <v>0</v>
      </c>
      <c r="J132" s="16">
        <f>TRUNC(I132*D132,1)</f>
        <v>0</v>
      </c>
      <c r="K132" s="15">
        <f t="shared" si="27"/>
        <v>141096</v>
      </c>
      <c r="L132" s="16">
        <f t="shared" si="27"/>
        <v>1693.1</v>
      </c>
      <c r="M132" s="9" t="s">
        <v>51</v>
      </c>
      <c r="N132" s="2" t="s">
        <v>451</v>
      </c>
      <c r="O132" s="2" t="s">
        <v>286</v>
      </c>
      <c r="P132" s="2" t="s">
        <v>60</v>
      </c>
      <c r="Q132" s="2" t="s">
        <v>60</v>
      </c>
      <c r="R132" s="2" t="s">
        <v>59</v>
      </c>
      <c r="S132" s="3"/>
      <c r="T132" s="3"/>
      <c r="U132" s="3"/>
      <c r="V132" s="3">
        <v>1</v>
      </c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2" t="s">
        <v>51</v>
      </c>
      <c r="AW132" s="2" t="s">
        <v>495</v>
      </c>
      <c r="AX132" s="2" t="s">
        <v>51</v>
      </c>
      <c r="AY132" s="2" t="s">
        <v>51</v>
      </c>
    </row>
    <row r="133" spans="1:51" ht="30" customHeight="1">
      <c r="A133" s="9" t="s">
        <v>322</v>
      </c>
      <c r="B133" s="9" t="s">
        <v>435</v>
      </c>
      <c r="C133" s="9" t="s">
        <v>104</v>
      </c>
      <c r="D133" s="10">
        <v>1</v>
      </c>
      <c r="E133" s="15">
        <v>0</v>
      </c>
      <c r="F133" s="16">
        <f>TRUNC(E133*D133,1)</f>
        <v>0</v>
      </c>
      <c r="G133" s="15">
        <v>0</v>
      </c>
      <c r="H133" s="16">
        <f>TRUNC(G133*D133,1)</f>
        <v>0</v>
      </c>
      <c r="I133" s="15">
        <f>TRUNC(SUMIF(V131:V133, RIGHTB(O133, 1), H131:H133)*U133, 2)</f>
        <v>193.75</v>
      </c>
      <c r="J133" s="16">
        <f>TRUNC(I133*D133,1)</f>
        <v>193.7</v>
      </c>
      <c r="K133" s="15">
        <f t="shared" si="27"/>
        <v>193.7</v>
      </c>
      <c r="L133" s="16">
        <f t="shared" si="27"/>
        <v>193.7</v>
      </c>
      <c r="M133" s="9" t="s">
        <v>51</v>
      </c>
      <c r="N133" s="2" t="s">
        <v>451</v>
      </c>
      <c r="O133" s="2" t="s">
        <v>105</v>
      </c>
      <c r="P133" s="2" t="s">
        <v>60</v>
      </c>
      <c r="Q133" s="2" t="s">
        <v>60</v>
      </c>
      <c r="R133" s="2" t="s">
        <v>60</v>
      </c>
      <c r="S133" s="3">
        <v>1</v>
      </c>
      <c r="T133" s="3">
        <v>2</v>
      </c>
      <c r="U133" s="3">
        <v>0.02</v>
      </c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2" t="s">
        <v>51</v>
      </c>
      <c r="AW133" s="2" t="s">
        <v>496</v>
      </c>
      <c r="AX133" s="2" t="s">
        <v>51</v>
      </c>
      <c r="AY133" s="2" t="s">
        <v>51</v>
      </c>
    </row>
    <row r="134" spans="1:51" ht="30" customHeight="1">
      <c r="A134" s="9" t="s">
        <v>282</v>
      </c>
      <c r="B134" s="9" t="s">
        <v>51</v>
      </c>
      <c r="C134" s="9" t="s">
        <v>51</v>
      </c>
      <c r="D134" s="10"/>
      <c r="E134" s="15"/>
      <c r="F134" s="16">
        <f>TRUNC(SUMIF(N131:N133, N130, F131:F133),0)</f>
        <v>0</v>
      </c>
      <c r="G134" s="15"/>
      <c r="H134" s="16">
        <f>TRUNC(SUMIF(N131:N133, N130, H131:H133),0)</f>
        <v>9687</v>
      </c>
      <c r="I134" s="15"/>
      <c r="J134" s="16">
        <f>TRUNC(SUMIF(N131:N133, N130, J131:J133),0)</f>
        <v>193</v>
      </c>
      <c r="K134" s="15"/>
      <c r="L134" s="16">
        <f>F134+H134+J134</f>
        <v>9880</v>
      </c>
      <c r="M134" s="9" t="s">
        <v>51</v>
      </c>
      <c r="N134" s="2" t="s">
        <v>78</v>
      </c>
      <c r="O134" s="2" t="s">
        <v>78</v>
      </c>
      <c r="P134" s="2" t="s">
        <v>51</v>
      </c>
      <c r="Q134" s="2" t="s">
        <v>51</v>
      </c>
      <c r="R134" s="2" t="s">
        <v>51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 t="s">
        <v>51</v>
      </c>
      <c r="AW134" s="2" t="s">
        <v>51</v>
      </c>
      <c r="AX134" s="2" t="s">
        <v>51</v>
      </c>
      <c r="AY134" s="2" t="s">
        <v>51</v>
      </c>
    </row>
    <row r="135" spans="1:51" ht="30" customHeight="1">
      <c r="A135" s="10"/>
      <c r="B135" s="10"/>
      <c r="C135" s="10"/>
      <c r="D135" s="10"/>
      <c r="E135" s="15"/>
      <c r="F135" s="16"/>
      <c r="G135" s="15"/>
      <c r="H135" s="16"/>
      <c r="I135" s="15"/>
      <c r="J135" s="16"/>
      <c r="K135" s="15"/>
      <c r="L135" s="16"/>
      <c r="M135" s="10"/>
    </row>
    <row r="136" spans="1:51" ht="30" customHeight="1">
      <c r="A136" s="83" t="s">
        <v>497</v>
      </c>
      <c r="B136" s="83"/>
      <c r="C136" s="83"/>
      <c r="D136" s="83"/>
      <c r="E136" s="84"/>
      <c r="F136" s="85"/>
      <c r="G136" s="84"/>
      <c r="H136" s="85"/>
      <c r="I136" s="84"/>
      <c r="J136" s="85"/>
      <c r="K136" s="84"/>
      <c r="L136" s="85"/>
      <c r="M136" s="83"/>
      <c r="N136" s="1" t="s">
        <v>455</v>
      </c>
    </row>
    <row r="137" spans="1:51" ht="30" customHeight="1">
      <c r="A137" s="9" t="s">
        <v>500</v>
      </c>
      <c r="B137" s="9" t="s">
        <v>454</v>
      </c>
      <c r="C137" s="9" t="s">
        <v>56</v>
      </c>
      <c r="D137" s="10">
        <v>1.05</v>
      </c>
      <c r="E137" s="15">
        <f>단가대비표!O30</f>
        <v>10500</v>
      </c>
      <c r="F137" s="16">
        <f>TRUNC(E137*D137,1)</f>
        <v>11025</v>
      </c>
      <c r="G137" s="15">
        <f>단가대비표!P30</f>
        <v>0</v>
      </c>
      <c r="H137" s="16">
        <f>TRUNC(G137*D137,1)</f>
        <v>0</v>
      </c>
      <c r="I137" s="15">
        <f>단가대비표!V30</f>
        <v>0</v>
      </c>
      <c r="J137" s="16">
        <f>TRUNC(I137*D137,1)</f>
        <v>0</v>
      </c>
      <c r="K137" s="15">
        <f>TRUNC(E137+G137+I137,1)</f>
        <v>10500</v>
      </c>
      <c r="L137" s="16">
        <f>TRUNC(F137+H137+J137,1)</f>
        <v>11025</v>
      </c>
      <c r="M137" s="9" t="s">
        <v>51</v>
      </c>
      <c r="N137" s="2" t="s">
        <v>455</v>
      </c>
      <c r="O137" s="2" t="s">
        <v>501</v>
      </c>
      <c r="P137" s="2" t="s">
        <v>60</v>
      </c>
      <c r="Q137" s="2" t="s">
        <v>60</v>
      </c>
      <c r="R137" s="2" t="s">
        <v>59</v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51</v>
      </c>
      <c r="AW137" s="2" t="s">
        <v>502</v>
      </c>
      <c r="AX137" s="2" t="s">
        <v>51</v>
      </c>
      <c r="AY137" s="2" t="s">
        <v>51</v>
      </c>
    </row>
    <row r="138" spans="1:51" ht="30" customHeight="1">
      <c r="A138" s="9" t="s">
        <v>503</v>
      </c>
      <c r="B138" s="9" t="s">
        <v>504</v>
      </c>
      <c r="C138" s="9" t="s">
        <v>56</v>
      </c>
      <c r="D138" s="10">
        <v>1</v>
      </c>
      <c r="E138" s="15">
        <f>일위대가목록!E25</f>
        <v>252</v>
      </c>
      <c r="F138" s="16">
        <f>TRUNC(E138*D138,1)</f>
        <v>252</v>
      </c>
      <c r="G138" s="15">
        <f>일위대가목록!F25</f>
        <v>3885</v>
      </c>
      <c r="H138" s="16">
        <f>TRUNC(G138*D138,1)</f>
        <v>3885</v>
      </c>
      <c r="I138" s="15">
        <f>일위대가목록!G25</f>
        <v>0</v>
      </c>
      <c r="J138" s="16">
        <f>TRUNC(I138*D138,1)</f>
        <v>0</v>
      </c>
      <c r="K138" s="15">
        <f>TRUNC(E138+G138+I138,1)</f>
        <v>4137</v>
      </c>
      <c r="L138" s="16">
        <f>TRUNC(F138+H138+J138,1)</f>
        <v>4137</v>
      </c>
      <c r="M138" s="9" t="s">
        <v>505</v>
      </c>
      <c r="N138" s="2" t="s">
        <v>455</v>
      </c>
      <c r="O138" s="2" t="s">
        <v>506</v>
      </c>
      <c r="P138" s="2" t="s">
        <v>59</v>
      </c>
      <c r="Q138" s="2" t="s">
        <v>60</v>
      </c>
      <c r="R138" s="2" t="s">
        <v>60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51</v>
      </c>
      <c r="AW138" s="2" t="s">
        <v>507</v>
      </c>
      <c r="AX138" s="2" t="s">
        <v>51</v>
      </c>
      <c r="AY138" s="2" t="s">
        <v>51</v>
      </c>
    </row>
    <row r="139" spans="1:51" ht="30" customHeight="1">
      <c r="A139" s="9" t="s">
        <v>282</v>
      </c>
      <c r="B139" s="9" t="s">
        <v>51</v>
      </c>
      <c r="C139" s="9" t="s">
        <v>51</v>
      </c>
      <c r="D139" s="10"/>
      <c r="E139" s="15"/>
      <c r="F139" s="16">
        <f>TRUNC(SUMIF(N137:N138, N136, F137:F138),0)</f>
        <v>11277</v>
      </c>
      <c r="G139" s="15"/>
      <c r="H139" s="16">
        <f>TRUNC(SUMIF(N137:N138, N136, H137:H138),0)</f>
        <v>3885</v>
      </c>
      <c r="I139" s="15"/>
      <c r="J139" s="16">
        <f>TRUNC(SUMIF(N137:N138, N136, J137:J138),0)</f>
        <v>0</v>
      </c>
      <c r="K139" s="15"/>
      <c r="L139" s="16">
        <f>F139+H139+J139</f>
        <v>15162</v>
      </c>
      <c r="M139" s="9" t="s">
        <v>51</v>
      </c>
      <c r="N139" s="2" t="s">
        <v>78</v>
      </c>
      <c r="O139" s="2" t="s">
        <v>78</v>
      </c>
      <c r="P139" s="2" t="s">
        <v>51</v>
      </c>
      <c r="Q139" s="2" t="s">
        <v>51</v>
      </c>
      <c r="R139" s="2" t="s">
        <v>51</v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2" t="s">
        <v>51</v>
      </c>
      <c r="AW139" s="2" t="s">
        <v>51</v>
      </c>
      <c r="AX139" s="2" t="s">
        <v>51</v>
      </c>
      <c r="AY139" s="2" t="s">
        <v>51</v>
      </c>
    </row>
    <row r="140" spans="1:51" ht="30" customHeight="1">
      <c r="A140" s="10"/>
      <c r="B140" s="10"/>
      <c r="C140" s="10"/>
      <c r="D140" s="10"/>
      <c r="E140" s="15"/>
      <c r="F140" s="16"/>
      <c r="G140" s="15"/>
      <c r="H140" s="16"/>
      <c r="I140" s="15"/>
      <c r="J140" s="16"/>
      <c r="K140" s="15"/>
      <c r="L140" s="16"/>
      <c r="M140" s="10"/>
    </row>
    <row r="141" spans="1:51" ht="30" customHeight="1">
      <c r="A141" s="83" t="s">
        <v>508</v>
      </c>
      <c r="B141" s="83"/>
      <c r="C141" s="83"/>
      <c r="D141" s="83"/>
      <c r="E141" s="84"/>
      <c r="F141" s="85"/>
      <c r="G141" s="84"/>
      <c r="H141" s="85"/>
      <c r="I141" s="84"/>
      <c r="J141" s="85"/>
      <c r="K141" s="84"/>
      <c r="L141" s="85"/>
      <c r="M141" s="83"/>
      <c r="N141" s="1" t="s">
        <v>459</v>
      </c>
    </row>
    <row r="142" spans="1:51" ht="30" customHeight="1">
      <c r="A142" s="9" t="s">
        <v>511</v>
      </c>
      <c r="B142" s="9" t="s">
        <v>512</v>
      </c>
      <c r="C142" s="9" t="s">
        <v>56</v>
      </c>
      <c r="D142" s="10">
        <v>1.45</v>
      </c>
      <c r="E142" s="15">
        <f>단가대비표!O32</f>
        <v>20300</v>
      </c>
      <c r="F142" s="16">
        <f>TRUNC(E142*D142,1)</f>
        <v>29435</v>
      </c>
      <c r="G142" s="15">
        <f>단가대비표!P32</f>
        <v>0</v>
      </c>
      <c r="H142" s="16">
        <f>TRUNC(G142*D142,1)</f>
        <v>0</v>
      </c>
      <c r="I142" s="15">
        <f>단가대비표!V32</f>
        <v>0</v>
      </c>
      <c r="J142" s="16">
        <f>TRUNC(I142*D142,1)</f>
        <v>0</v>
      </c>
      <c r="K142" s="15">
        <f t="shared" ref="K142:L145" si="28">TRUNC(E142+G142+I142,1)</f>
        <v>20300</v>
      </c>
      <c r="L142" s="16">
        <f t="shared" si="28"/>
        <v>29435</v>
      </c>
      <c r="M142" s="9" t="s">
        <v>218</v>
      </c>
      <c r="N142" s="2" t="s">
        <v>51</v>
      </c>
      <c r="O142" s="2" t="s">
        <v>513</v>
      </c>
      <c r="P142" s="2" t="s">
        <v>60</v>
      </c>
      <c r="Q142" s="2" t="s">
        <v>60</v>
      </c>
      <c r="R142" s="2" t="s">
        <v>59</v>
      </c>
      <c r="S142" s="3"/>
      <c r="T142" s="3"/>
      <c r="U142" s="3"/>
      <c r="V142" s="3">
        <v>1</v>
      </c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2" t="s">
        <v>51</v>
      </c>
      <c r="AW142" s="2" t="s">
        <v>514</v>
      </c>
      <c r="AX142" s="2" t="s">
        <v>51</v>
      </c>
      <c r="AY142" s="2" t="s">
        <v>221</v>
      </c>
    </row>
    <row r="143" spans="1:51" ht="30" customHeight="1">
      <c r="A143" s="9" t="s">
        <v>515</v>
      </c>
      <c r="B143" s="9" t="s">
        <v>516</v>
      </c>
      <c r="C143" s="9" t="s">
        <v>56</v>
      </c>
      <c r="D143" s="10">
        <v>1.44</v>
      </c>
      <c r="E143" s="15">
        <f>일위대가목록!E26</f>
        <v>0</v>
      </c>
      <c r="F143" s="16">
        <f>TRUNC(E143*D143,1)</f>
        <v>0</v>
      </c>
      <c r="G143" s="15">
        <f>일위대가목록!F26</f>
        <v>23377</v>
      </c>
      <c r="H143" s="16">
        <f>TRUNC(G143*D143,1)</f>
        <v>33662.800000000003</v>
      </c>
      <c r="I143" s="15">
        <f>일위대가목록!G26</f>
        <v>0</v>
      </c>
      <c r="J143" s="16">
        <f>TRUNC(I143*D143,1)</f>
        <v>0</v>
      </c>
      <c r="K143" s="15">
        <f t="shared" si="28"/>
        <v>23377</v>
      </c>
      <c r="L143" s="16">
        <f t="shared" si="28"/>
        <v>33662.800000000003</v>
      </c>
      <c r="M143" s="9" t="s">
        <v>218</v>
      </c>
      <c r="N143" s="2" t="s">
        <v>51</v>
      </c>
      <c r="O143" s="2" t="s">
        <v>517</v>
      </c>
      <c r="P143" s="2" t="s">
        <v>59</v>
      </c>
      <c r="Q143" s="2" t="s">
        <v>60</v>
      </c>
      <c r="R143" s="2" t="s">
        <v>60</v>
      </c>
      <c r="S143" s="3"/>
      <c r="T143" s="3"/>
      <c r="U143" s="3"/>
      <c r="V143" s="3">
        <v>1</v>
      </c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51</v>
      </c>
      <c r="AW143" s="2" t="s">
        <v>518</v>
      </c>
      <c r="AX143" s="2" t="s">
        <v>51</v>
      </c>
      <c r="AY143" s="2" t="s">
        <v>221</v>
      </c>
    </row>
    <row r="144" spans="1:51" ht="30" customHeight="1">
      <c r="A144" s="9" t="s">
        <v>519</v>
      </c>
      <c r="B144" s="9" t="s">
        <v>520</v>
      </c>
      <c r="C144" s="9" t="s">
        <v>111</v>
      </c>
      <c r="D144" s="10">
        <v>14.4</v>
      </c>
      <c r="E144" s="15">
        <f>일위대가목록!E27</f>
        <v>282</v>
      </c>
      <c r="F144" s="16">
        <f>TRUNC(E144*D144,1)</f>
        <v>4060.8</v>
      </c>
      <c r="G144" s="15">
        <f>일위대가목록!F27</f>
        <v>0</v>
      </c>
      <c r="H144" s="16">
        <f>TRUNC(G144*D144,1)</f>
        <v>0</v>
      </c>
      <c r="I144" s="15">
        <f>일위대가목록!G27</f>
        <v>0</v>
      </c>
      <c r="J144" s="16">
        <f>TRUNC(I144*D144,1)</f>
        <v>0</v>
      </c>
      <c r="K144" s="15">
        <f t="shared" si="28"/>
        <v>282</v>
      </c>
      <c r="L144" s="16">
        <f t="shared" si="28"/>
        <v>4060.8</v>
      </c>
      <c r="M144" s="9" t="s">
        <v>218</v>
      </c>
      <c r="N144" s="2" t="s">
        <v>51</v>
      </c>
      <c r="O144" s="2" t="s">
        <v>521</v>
      </c>
      <c r="P144" s="2" t="s">
        <v>59</v>
      </c>
      <c r="Q144" s="2" t="s">
        <v>60</v>
      </c>
      <c r="R144" s="2" t="s">
        <v>60</v>
      </c>
      <c r="S144" s="3"/>
      <c r="T144" s="3"/>
      <c r="U144" s="3"/>
      <c r="V144" s="3">
        <v>1</v>
      </c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 t="s">
        <v>51</v>
      </c>
      <c r="AW144" s="2" t="s">
        <v>522</v>
      </c>
      <c r="AX144" s="2" t="s">
        <v>51</v>
      </c>
      <c r="AY144" s="2" t="s">
        <v>221</v>
      </c>
    </row>
    <row r="145" spans="1:51" ht="30" customHeight="1">
      <c r="A145" s="9" t="s">
        <v>278</v>
      </c>
      <c r="B145" s="9" t="s">
        <v>279</v>
      </c>
      <c r="C145" s="9" t="s">
        <v>104</v>
      </c>
      <c r="D145" s="10">
        <v>1</v>
      </c>
      <c r="E145" s="15">
        <v>0</v>
      </c>
      <c r="F145" s="16">
        <f>TRUNC(E145*D145,1)</f>
        <v>0</v>
      </c>
      <c r="G145" s="15">
        <v>0</v>
      </c>
      <c r="H145" s="16">
        <f>TRUNC(G145*D145,1)</f>
        <v>0</v>
      </c>
      <c r="I145" s="15">
        <f>TRUNC(SUMIF(V142:V145, RIGHTB(O145, 1), L142:L145)*U145, 2)</f>
        <v>67158.600000000006</v>
      </c>
      <c r="J145" s="16">
        <f>TRUNC(I145*D145,1)</f>
        <v>67158.600000000006</v>
      </c>
      <c r="K145" s="15">
        <f t="shared" si="28"/>
        <v>67158.600000000006</v>
      </c>
      <c r="L145" s="16">
        <f t="shared" si="28"/>
        <v>67158.600000000006</v>
      </c>
      <c r="M145" s="9" t="s">
        <v>51</v>
      </c>
      <c r="N145" s="2" t="s">
        <v>459</v>
      </c>
      <c r="O145" s="2" t="s">
        <v>105</v>
      </c>
      <c r="P145" s="2" t="s">
        <v>60</v>
      </c>
      <c r="Q145" s="2" t="s">
        <v>60</v>
      </c>
      <c r="R145" s="2" t="s">
        <v>60</v>
      </c>
      <c r="S145" s="3">
        <v>3</v>
      </c>
      <c r="T145" s="3">
        <v>2</v>
      </c>
      <c r="U145" s="3">
        <v>1</v>
      </c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51</v>
      </c>
      <c r="AW145" s="2" t="s">
        <v>523</v>
      </c>
      <c r="AX145" s="2" t="s">
        <v>51</v>
      </c>
      <c r="AY145" s="2" t="s">
        <v>51</v>
      </c>
    </row>
    <row r="146" spans="1:51" ht="30" customHeight="1">
      <c r="A146" s="9" t="s">
        <v>282</v>
      </c>
      <c r="B146" s="9" t="s">
        <v>51</v>
      </c>
      <c r="C146" s="9" t="s">
        <v>51</v>
      </c>
      <c r="D146" s="10"/>
      <c r="E146" s="15"/>
      <c r="F146" s="16">
        <f>TRUNC(SUMIF(N142:N145, N141, F142:F145),0)</f>
        <v>0</v>
      </c>
      <c r="G146" s="15"/>
      <c r="H146" s="16">
        <f>TRUNC(SUMIF(N142:N145, N141, H142:H145),0)</f>
        <v>0</v>
      </c>
      <c r="I146" s="15"/>
      <c r="J146" s="16">
        <f>TRUNC(SUMIF(N142:N145, N141, J142:J145),0)</f>
        <v>67158</v>
      </c>
      <c r="K146" s="15"/>
      <c r="L146" s="16">
        <f>F146+H146+J146</f>
        <v>67158</v>
      </c>
      <c r="M146" s="9" t="s">
        <v>51</v>
      </c>
      <c r="N146" s="2" t="s">
        <v>78</v>
      </c>
      <c r="O146" s="2" t="s">
        <v>78</v>
      </c>
      <c r="P146" s="2" t="s">
        <v>51</v>
      </c>
      <c r="Q146" s="2" t="s">
        <v>51</v>
      </c>
      <c r="R146" s="2" t="s">
        <v>51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 t="s">
        <v>51</v>
      </c>
      <c r="AW146" s="2" t="s">
        <v>51</v>
      </c>
      <c r="AX146" s="2" t="s">
        <v>51</v>
      </c>
      <c r="AY146" s="2" t="s">
        <v>51</v>
      </c>
    </row>
    <row r="147" spans="1:51" ht="30" customHeight="1">
      <c r="A147" s="10"/>
      <c r="B147" s="10"/>
      <c r="C147" s="10"/>
      <c r="D147" s="10"/>
      <c r="E147" s="15"/>
      <c r="F147" s="16"/>
      <c r="G147" s="15"/>
      <c r="H147" s="16"/>
      <c r="I147" s="15"/>
      <c r="J147" s="16"/>
      <c r="K147" s="15"/>
      <c r="L147" s="16"/>
      <c r="M147" s="10"/>
    </row>
    <row r="148" spans="1:51" ht="30" customHeight="1">
      <c r="A148" s="83" t="s">
        <v>524</v>
      </c>
      <c r="B148" s="83"/>
      <c r="C148" s="83"/>
      <c r="D148" s="83"/>
      <c r="E148" s="84"/>
      <c r="F148" s="85"/>
      <c r="G148" s="84"/>
      <c r="H148" s="85"/>
      <c r="I148" s="84"/>
      <c r="J148" s="85"/>
      <c r="K148" s="84"/>
      <c r="L148" s="85"/>
      <c r="M148" s="83"/>
      <c r="N148" s="1" t="s">
        <v>470</v>
      </c>
    </row>
    <row r="149" spans="1:51" ht="30" customHeight="1">
      <c r="A149" s="9" t="s">
        <v>526</v>
      </c>
      <c r="B149" s="9" t="s">
        <v>285</v>
      </c>
      <c r="C149" s="9" t="s">
        <v>137</v>
      </c>
      <c r="D149" s="10">
        <v>0.12</v>
      </c>
      <c r="E149" s="15">
        <f>단가대비표!O56</f>
        <v>0</v>
      </c>
      <c r="F149" s="16">
        <f>TRUNC(E149*D149,1)</f>
        <v>0</v>
      </c>
      <c r="G149" s="15">
        <f>단가대비표!P56</f>
        <v>215145</v>
      </c>
      <c r="H149" s="16">
        <f>TRUNC(G149*D149,1)</f>
        <v>25817.4</v>
      </c>
      <c r="I149" s="15">
        <f>단가대비표!V56</f>
        <v>0</v>
      </c>
      <c r="J149" s="16">
        <f>TRUNC(I149*D149,1)</f>
        <v>0</v>
      </c>
      <c r="K149" s="15">
        <f t="shared" ref="K149:L151" si="29">TRUNC(E149+G149+I149,1)</f>
        <v>215145</v>
      </c>
      <c r="L149" s="16">
        <f t="shared" si="29"/>
        <v>25817.4</v>
      </c>
      <c r="M149" s="9" t="s">
        <v>51</v>
      </c>
      <c r="N149" s="2" t="s">
        <v>470</v>
      </c>
      <c r="O149" s="2" t="s">
        <v>527</v>
      </c>
      <c r="P149" s="2" t="s">
        <v>60</v>
      </c>
      <c r="Q149" s="2" t="s">
        <v>60</v>
      </c>
      <c r="R149" s="2" t="s">
        <v>59</v>
      </c>
      <c r="S149" s="3"/>
      <c r="T149" s="3"/>
      <c r="U149" s="3"/>
      <c r="V149" s="3">
        <v>1</v>
      </c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2" t="s">
        <v>51</v>
      </c>
      <c r="AW149" s="2" t="s">
        <v>528</v>
      </c>
      <c r="AX149" s="2" t="s">
        <v>51</v>
      </c>
      <c r="AY149" s="2" t="s">
        <v>51</v>
      </c>
    </row>
    <row r="150" spans="1:51" ht="30" customHeight="1">
      <c r="A150" s="9" t="s">
        <v>284</v>
      </c>
      <c r="B150" s="9" t="s">
        <v>285</v>
      </c>
      <c r="C150" s="9" t="s">
        <v>137</v>
      </c>
      <c r="D150" s="10">
        <v>0.15</v>
      </c>
      <c r="E150" s="15">
        <f>단가대비표!O53</f>
        <v>0</v>
      </c>
      <c r="F150" s="16">
        <f>TRUNC(E150*D150,1)</f>
        <v>0</v>
      </c>
      <c r="G150" s="15">
        <f>단가대비표!P53</f>
        <v>141096</v>
      </c>
      <c r="H150" s="16">
        <f>TRUNC(G150*D150,1)</f>
        <v>21164.400000000001</v>
      </c>
      <c r="I150" s="15">
        <f>단가대비표!V53</f>
        <v>0</v>
      </c>
      <c r="J150" s="16">
        <f>TRUNC(I150*D150,1)</f>
        <v>0</v>
      </c>
      <c r="K150" s="15">
        <f t="shared" si="29"/>
        <v>141096</v>
      </c>
      <c r="L150" s="16">
        <f t="shared" si="29"/>
        <v>21164.400000000001</v>
      </c>
      <c r="M150" s="9" t="s">
        <v>51</v>
      </c>
      <c r="N150" s="2" t="s">
        <v>470</v>
      </c>
      <c r="O150" s="2" t="s">
        <v>286</v>
      </c>
      <c r="P150" s="2" t="s">
        <v>60</v>
      </c>
      <c r="Q150" s="2" t="s">
        <v>60</v>
      </c>
      <c r="R150" s="2" t="s">
        <v>59</v>
      </c>
      <c r="S150" s="3"/>
      <c r="T150" s="3"/>
      <c r="U150" s="3"/>
      <c r="V150" s="3">
        <v>1</v>
      </c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2" t="s">
        <v>51</v>
      </c>
      <c r="AW150" s="2" t="s">
        <v>529</v>
      </c>
      <c r="AX150" s="2" t="s">
        <v>51</v>
      </c>
      <c r="AY150" s="2" t="s">
        <v>51</v>
      </c>
    </row>
    <row r="151" spans="1:51" ht="30" customHeight="1">
      <c r="A151" s="9" t="s">
        <v>322</v>
      </c>
      <c r="B151" s="9" t="s">
        <v>435</v>
      </c>
      <c r="C151" s="9" t="s">
        <v>104</v>
      </c>
      <c r="D151" s="10">
        <v>1</v>
      </c>
      <c r="E151" s="15">
        <v>0</v>
      </c>
      <c r="F151" s="16">
        <f>TRUNC(E151*D151,1)</f>
        <v>0</v>
      </c>
      <c r="G151" s="15">
        <v>0</v>
      </c>
      <c r="H151" s="16">
        <f>TRUNC(G151*D151,1)</f>
        <v>0</v>
      </c>
      <c r="I151" s="15">
        <f>TRUNC(SUMIF(V149:V151, RIGHTB(O151, 1), H149:H151)*U151, 2)</f>
        <v>939.63</v>
      </c>
      <c r="J151" s="16">
        <f>TRUNC(I151*D151,1)</f>
        <v>939.6</v>
      </c>
      <c r="K151" s="15">
        <f t="shared" si="29"/>
        <v>939.6</v>
      </c>
      <c r="L151" s="16">
        <f t="shared" si="29"/>
        <v>939.6</v>
      </c>
      <c r="M151" s="9" t="s">
        <v>51</v>
      </c>
      <c r="N151" s="2" t="s">
        <v>470</v>
      </c>
      <c r="O151" s="2" t="s">
        <v>105</v>
      </c>
      <c r="P151" s="2" t="s">
        <v>60</v>
      </c>
      <c r="Q151" s="2" t="s">
        <v>60</v>
      </c>
      <c r="R151" s="2" t="s">
        <v>60</v>
      </c>
      <c r="S151" s="3">
        <v>1</v>
      </c>
      <c r="T151" s="3">
        <v>2</v>
      </c>
      <c r="U151" s="3">
        <v>0.02</v>
      </c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2" t="s">
        <v>51</v>
      </c>
      <c r="AW151" s="2" t="s">
        <v>530</v>
      </c>
      <c r="AX151" s="2" t="s">
        <v>51</v>
      </c>
      <c r="AY151" s="2" t="s">
        <v>51</v>
      </c>
    </row>
    <row r="152" spans="1:51" ht="30" customHeight="1">
      <c r="A152" s="9" t="s">
        <v>282</v>
      </c>
      <c r="B152" s="9" t="s">
        <v>51</v>
      </c>
      <c r="C152" s="9" t="s">
        <v>51</v>
      </c>
      <c r="D152" s="10"/>
      <c r="E152" s="15"/>
      <c r="F152" s="16">
        <f>TRUNC(SUMIF(N149:N151, N148, F149:F151),0)</f>
        <v>0</v>
      </c>
      <c r="G152" s="15"/>
      <c r="H152" s="16">
        <f>TRUNC(SUMIF(N149:N151, N148, H149:H151),0)</f>
        <v>46981</v>
      </c>
      <c r="I152" s="15"/>
      <c r="J152" s="16">
        <f>TRUNC(SUMIF(N149:N151, N148, J149:J151),0)</f>
        <v>939</v>
      </c>
      <c r="K152" s="15"/>
      <c r="L152" s="16">
        <f>F152+H152+J152</f>
        <v>47920</v>
      </c>
      <c r="M152" s="9" t="s">
        <v>51</v>
      </c>
      <c r="N152" s="2" t="s">
        <v>78</v>
      </c>
      <c r="O152" s="2" t="s">
        <v>78</v>
      </c>
      <c r="P152" s="2" t="s">
        <v>51</v>
      </c>
      <c r="Q152" s="2" t="s">
        <v>51</v>
      </c>
      <c r="R152" s="2" t="s">
        <v>51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 t="s">
        <v>51</v>
      </c>
      <c r="AW152" s="2" t="s">
        <v>51</v>
      </c>
      <c r="AX152" s="2" t="s">
        <v>51</v>
      </c>
      <c r="AY152" s="2" t="s">
        <v>51</v>
      </c>
    </row>
    <row r="153" spans="1:51" ht="30" customHeight="1">
      <c r="A153" s="10"/>
      <c r="B153" s="10"/>
      <c r="C153" s="10"/>
      <c r="D153" s="10"/>
      <c r="E153" s="15"/>
      <c r="F153" s="16"/>
      <c r="G153" s="15"/>
      <c r="H153" s="16"/>
      <c r="I153" s="15"/>
      <c r="J153" s="16"/>
      <c r="K153" s="15"/>
      <c r="L153" s="16"/>
      <c r="M153" s="10"/>
    </row>
    <row r="154" spans="1:51" ht="30" customHeight="1">
      <c r="A154" s="86" t="s">
        <v>531</v>
      </c>
      <c r="B154" s="86"/>
      <c r="C154" s="86"/>
      <c r="D154" s="86"/>
      <c r="E154" s="87"/>
      <c r="F154" s="88"/>
      <c r="G154" s="87"/>
      <c r="H154" s="88"/>
      <c r="I154" s="87"/>
      <c r="J154" s="88"/>
      <c r="K154" s="87"/>
      <c r="L154" s="88"/>
      <c r="M154" s="86"/>
      <c r="N154" s="1" t="s">
        <v>487</v>
      </c>
    </row>
    <row r="155" spans="1:51" ht="30" customHeight="1">
      <c r="A155" s="58" t="s">
        <v>284</v>
      </c>
      <c r="B155" s="58" t="s">
        <v>285</v>
      </c>
      <c r="C155" s="58" t="s">
        <v>137</v>
      </c>
      <c r="D155" s="59">
        <v>0.43</v>
      </c>
      <c r="E155" s="60">
        <f>단가대비표!O53</f>
        <v>0</v>
      </c>
      <c r="F155" s="61">
        <f>TRUNC(E155*D155,1)</f>
        <v>0</v>
      </c>
      <c r="G155" s="60">
        <f>단가대비표!P53</f>
        <v>141096</v>
      </c>
      <c r="H155" s="61">
        <f>TRUNC(G155*D155,1)</f>
        <v>60671.199999999997</v>
      </c>
      <c r="I155" s="60">
        <f>단가대비표!V53</f>
        <v>0</v>
      </c>
      <c r="J155" s="61">
        <f>TRUNC(I155*D155,1)</f>
        <v>0</v>
      </c>
      <c r="K155" s="60">
        <f>TRUNC(E155+G155+I155,1)</f>
        <v>141096</v>
      </c>
      <c r="L155" s="61">
        <f>TRUNC(F155+H155+J155,1)</f>
        <v>60671.199999999997</v>
      </c>
      <c r="M155" s="58" t="s">
        <v>51</v>
      </c>
      <c r="N155" s="2" t="s">
        <v>487</v>
      </c>
      <c r="O155" s="2" t="s">
        <v>286</v>
      </c>
      <c r="P155" s="2" t="s">
        <v>60</v>
      </c>
      <c r="Q155" s="2" t="s">
        <v>60</v>
      </c>
      <c r="R155" s="2" t="s">
        <v>59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51</v>
      </c>
      <c r="AW155" s="2" t="s">
        <v>532</v>
      </c>
      <c r="AX155" s="2" t="s">
        <v>51</v>
      </c>
      <c r="AY155" s="2" t="s">
        <v>51</v>
      </c>
    </row>
    <row r="156" spans="1:51" ht="30" customHeight="1">
      <c r="A156" s="58" t="s">
        <v>282</v>
      </c>
      <c r="B156" s="58" t="s">
        <v>51</v>
      </c>
      <c r="C156" s="58" t="s">
        <v>51</v>
      </c>
      <c r="D156" s="59"/>
      <c r="E156" s="60"/>
      <c r="F156" s="61">
        <f>TRUNC(SUMIF(N155:N155, N154, F155:F155),0)</f>
        <v>0</v>
      </c>
      <c r="G156" s="60"/>
      <c r="H156" s="61">
        <f>TRUNC(SUMIF(N155:N155, N154, H155:H155),0)</f>
        <v>60671</v>
      </c>
      <c r="I156" s="60"/>
      <c r="J156" s="61">
        <f>TRUNC(SUMIF(N155:N155, N154, J155:J155),0)</f>
        <v>0</v>
      </c>
      <c r="K156" s="60"/>
      <c r="L156" s="61">
        <f>F156+H156+J156</f>
        <v>60671</v>
      </c>
      <c r="M156" s="58" t="s">
        <v>51</v>
      </c>
      <c r="N156" s="2" t="s">
        <v>78</v>
      </c>
      <c r="O156" s="2" t="s">
        <v>78</v>
      </c>
      <c r="P156" s="2" t="s">
        <v>51</v>
      </c>
      <c r="Q156" s="2" t="s">
        <v>51</v>
      </c>
      <c r="R156" s="2" t="s">
        <v>51</v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51</v>
      </c>
      <c r="AW156" s="2" t="s">
        <v>51</v>
      </c>
      <c r="AX156" s="2" t="s">
        <v>51</v>
      </c>
      <c r="AY156" s="2" t="s">
        <v>51</v>
      </c>
    </row>
    <row r="157" spans="1:51" ht="30" customHeight="1">
      <c r="A157" s="10"/>
      <c r="B157" s="10"/>
      <c r="C157" s="10"/>
      <c r="D157" s="10"/>
      <c r="E157" s="15"/>
      <c r="F157" s="16"/>
      <c r="G157" s="15"/>
      <c r="H157" s="16"/>
      <c r="I157" s="15"/>
      <c r="J157" s="16"/>
      <c r="K157" s="15"/>
      <c r="L157" s="16"/>
      <c r="M157" s="10"/>
    </row>
    <row r="158" spans="1:51" ht="30" customHeight="1">
      <c r="A158" s="83" t="s">
        <v>533</v>
      </c>
      <c r="B158" s="83"/>
      <c r="C158" s="83"/>
      <c r="D158" s="83"/>
      <c r="E158" s="84"/>
      <c r="F158" s="85"/>
      <c r="G158" s="84"/>
      <c r="H158" s="85"/>
      <c r="I158" s="84"/>
      <c r="J158" s="85"/>
      <c r="K158" s="84"/>
      <c r="L158" s="85"/>
      <c r="M158" s="83"/>
      <c r="N158" s="1" t="s">
        <v>506</v>
      </c>
    </row>
    <row r="159" spans="1:51" ht="30" customHeight="1">
      <c r="A159" s="9" t="s">
        <v>534</v>
      </c>
      <c r="B159" s="9" t="s">
        <v>285</v>
      </c>
      <c r="C159" s="9" t="s">
        <v>137</v>
      </c>
      <c r="D159" s="10">
        <v>1.2E-2</v>
      </c>
      <c r="E159" s="15">
        <f>단가대비표!O60</f>
        <v>0</v>
      </c>
      <c r="F159" s="16">
        <f>TRUNC(E159*D159,1)</f>
        <v>0</v>
      </c>
      <c r="G159" s="15">
        <f>단가대비표!P60</f>
        <v>206253</v>
      </c>
      <c r="H159" s="16">
        <f>TRUNC(G159*D159,1)</f>
        <v>2475</v>
      </c>
      <c r="I159" s="15">
        <f>단가대비표!V60</f>
        <v>0</v>
      </c>
      <c r="J159" s="16">
        <f>TRUNC(I159*D159,1)</f>
        <v>0</v>
      </c>
      <c r="K159" s="15">
        <f t="shared" ref="K159:L161" si="30">TRUNC(E159+G159+I159,1)</f>
        <v>206253</v>
      </c>
      <c r="L159" s="16">
        <f t="shared" si="30"/>
        <v>2475</v>
      </c>
      <c r="M159" s="9" t="s">
        <v>51</v>
      </c>
      <c r="N159" s="2" t="s">
        <v>506</v>
      </c>
      <c r="O159" s="2" t="s">
        <v>535</v>
      </c>
      <c r="P159" s="2" t="s">
        <v>60</v>
      </c>
      <c r="Q159" s="2" t="s">
        <v>60</v>
      </c>
      <c r="R159" s="2" t="s">
        <v>59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2" t="s">
        <v>51</v>
      </c>
      <c r="AW159" s="2" t="s">
        <v>536</v>
      </c>
      <c r="AX159" s="2" t="s">
        <v>51</v>
      </c>
      <c r="AY159" s="2" t="s">
        <v>51</v>
      </c>
    </row>
    <row r="160" spans="1:51" ht="30" customHeight="1">
      <c r="A160" s="9" t="s">
        <v>284</v>
      </c>
      <c r="B160" s="9" t="s">
        <v>285</v>
      </c>
      <c r="C160" s="9" t="s">
        <v>137</v>
      </c>
      <c r="D160" s="10">
        <v>0.01</v>
      </c>
      <c r="E160" s="15">
        <f>단가대비표!O53</f>
        <v>0</v>
      </c>
      <c r="F160" s="16">
        <f>TRUNC(E160*D160,1)</f>
        <v>0</v>
      </c>
      <c r="G160" s="15">
        <f>단가대비표!P53</f>
        <v>141096</v>
      </c>
      <c r="H160" s="16">
        <f>TRUNC(G160*D160,1)</f>
        <v>1410.9</v>
      </c>
      <c r="I160" s="15">
        <f>단가대비표!V53</f>
        <v>0</v>
      </c>
      <c r="J160" s="16">
        <f>TRUNC(I160*D160,1)</f>
        <v>0</v>
      </c>
      <c r="K160" s="15">
        <f t="shared" si="30"/>
        <v>141096</v>
      </c>
      <c r="L160" s="16">
        <f t="shared" si="30"/>
        <v>1410.9</v>
      </c>
      <c r="M160" s="9" t="s">
        <v>51</v>
      </c>
      <c r="N160" s="2" t="s">
        <v>506</v>
      </c>
      <c r="O160" s="2" t="s">
        <v>286</v>
      </c>
      <c r="P160" s="2" t="s">
        <v>60</v>
      </c>
      <c r="Q160" s="2" t="s">
        <v>60</v>
      </c>
      <c r="R160" s="2" t="s">
        <v>59</v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2" t="s">
        <v>51</v>
      </c>
      <c r="AW160" s="2" t="s">
        <v>537</v>
      </c>
      <c r="AX160" s="2" t="s">
        <v>51</v>
      </c>
      <c r="AY160" s="2" t="s">
        <v>51</v>
      </c>
    </row>
    <row r="161" spans="1:51" ht="30" customHeight="1">
      <c r="A161" s="9" t="s">
        <v>538</v>
      </c>
      <c r="B161" s="9" t="s">
        <v>539</v>
      </c>
      <c r="C161" s="9" t="s">
        <v>299</v>
      </c>
      <c r="D161" s="10">
        <v>0.12</v>
      </c>
      <c r="E161" s="15">
        <f>단가대비표!O50</f>
        <v>2100</v>
      </c>
      <c r="F161" s="16">
        <f>TRUNC(E161*D161,1)</f>
        <v>252</v>
      </c>
      <c r="G161" s="15">
        <f>단가대비표!P50</f>
        <v>0</v>
      </c>
      <c r="H161" s="16">
        <f>TRUNC(G161*D161,1)</f>
        <v>0</v>
      </c>
      <c r="I161" s="15">
        <f>단가대비표!V50</f>
        <v>0</v>
      </c>
      <c r="J161" s="16">
        <f>TRUNC(I161*D161,1)</f>
        <v>0</v>
      </c>
      <c r="K161" s="15">
        <f t="shared" si="30"/>
        <v>2100</v>
      </c>
      <c r="L161" s="16">
        <f t="shared" si="30"/>
        <v>252</v>
      </c>
      <c r="M161" s="9" t="s">
        <v>51</v>
      </c>
      <c r="N161" s="2" t="s">
        <v>506</v>
      </c>
      <c r="O161" s="2" t="s">
        <v>540</v>
      </c>
      <c r="P161" s="2" t="s">
        <v>60</v>
      </c>
      <c r="Q161" s="2" t="s">
        <v>60</v>
      </c>
      <c r="R161" s="2" t="s">
        <v>59</v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2" t="s">
        <v>51</v>
      </c>
      <c r="AW161" s="2" t="s">
        <v>541</v>
      </c>
      <c r="AX161" s="2" t="s">
        <v>51</v>
      </c>
      <c r="AY161" s="2" t="s">
        <v>51</v>
      </c>
    </row>
    <row r="162" spans="1:51" ht="30" customHeight="1">
      <c r="A162" s="9" t="s">
        <v>282</v>
      </c>
      <c r="B162" s="9" t="s">
        <v>51</v>
      </c>
      <c r="C162" s="9" t="s">
        <v>51</v>
      </c>
      <c r="D162" s="10"/>
      <c r="E162" s="15"/>
      <c r="F162" s="16">
        <f>TRUNC(SUMIF(N159:N161, N158, F159:F161),0)</f>
        <v>252</v>
      </c>
      <c r="G162" s="15"/>
      <c r="H162" s="16">
        <f>TRUNC(SUMIF(N159:N161, N158, H159:H161),0)</f>
        <v>3885</v>
      </c>
      <c r="I162" s="15"/>
      <c r="J162" s="16">
        <f>TRUNC(SUMIF(N159:N161, N158, J159:J161),0)</f>
        <v>0</v>
      </c>
      <c r="K162" s="15"/>
      <c r="L162" s="16">
        <f>F162+H162+J162</f>
        <v>4137</v>
      </c>
      <c r="M162" s="9" t="s">
        <v>51</v>
      </c>
      <c r="N162" s="2" t="s">
        <v>78</v>
      </c>
      <c r="O162" s="2" t="s">
        <v>78</v>
      </c>
      <c r="P162" s="2" t="s">
        <v>51</v>
      </c>
      <c r="Q162" s="2" t="s">
        <v>51</v>
      </c>
      <c r="R162" s="2" t="s">
        <v>51</v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 t="s">
        <v>51</v>
      </c>
      <c r="AW162" s="2" t="s">
        <v>51</v>
      </c>
      <c r="AX162" s="2" t="s">
        <v>51</v>
      </c>
      <c r="AY162" s="2" t="s">
        <v>51</v>
      </c>
    </row>
    <row r="163" spans="1:51" ht="30" customHeight="1">
      <c r="A163" s="10"/>
      <c r="B163" s="10"/>
      <c r="C163" s="10"/>
      <c r="D163" s="10"/>
      <c r="E163" s="15"/>
      <c r="F163" s="16"/>
      <c r="G163" s="15"/>
      <c r="H163" s="16"/>
      <c r="I163" s="15"/>
      <c r="J163" s="16"/>
      <c r="K163" s="15"/>
      <c r="L163" s="16"/>
      <c r="M163" s="10"/>
    </row>
    <row r="164" spans="1:51" ht="30" customHeight="1">
      <c r="A164" s="83" t="s">
        <v>542</v>
      </c>
      <c r="B164" s="83"/>
      <c r="C164" s="83"/>
      <c r="D164" s="83"/>
      <c r="E164" s="84"/>
      <c r="F164" s="85"/>
      <c r="G164" s="84"/>
      <c r="H164" s="85"/>
      <c r="I164" s="84"/>
      <c r="J164" s="85"/>
      <c r="K164" s="84"/>
      <c r="L164" s="85"/>
      <c r="M164" s="83"/>
      <c r="N164" s="1" t="s">
        <v>517</v>
      </c>
    </row>
    <row r="165" spans="1:51" ht="30" customHeight="1">
      <c r="A165" s="9" t="s">
        <v>545</v>
      </c>
      <c r="B165" s="9" t="s">
        <v>285</v>
      </c>
      <c r="C165" s="9" t="s">
        <v>137</v>
      </c>
      <c r="D165" s="10">
        <v>0.10299999999999999</v>
      </c>
      <c r="E165" s="15">
        <f>단가대비표!O58</f>
        <v>0</v>
      </c>
      <c r="F165" s="16">
        <f>TRUNC(E165*D165,1)</f>
        <v>0</v>
      </c>
      <c r="G165" s="15">
        <f>단가대비표!P58</f>
        <v>205044</v>
      </c>
      <c r="H165" s="16">
        <f>TRUNC(G165*D165,1)</f>
        <v>21119.5</v>
      </c>
      <c r="I165" s="15">
        <f>단가대비표!V58</f>
        <v>0</v>
      </c>
      <c r="J165" s="16">
        <f>TRUNC(I165*D165,1)</f>
        <v>0</v>
      </c>
      <c r="K165" s="15">
        <f>TRUNC(E165+G165+I165,1)</f>
        <v>205044</v>
      </c>
      <c r="L165" s="16">
        <f>TRUNC(F165+H165+J165,1)</f>
        <v>21119.5</v>
      </c>
      <c r="M165" s="9" t="s">
        <v>51</v>
      </c>
      <c r="N165" s="2" t="s">
        <v>517</v>
      </c>
      <c r="O165" s="2" t="s">
        <v>546</v>
      </c>
      <c r="P165" s="2" t="s">
        <v>60</v>
      </c>
      <c r="Q165" s="2" t="s">
        <v>60</v>
      </c>
      <c r="R165" s="2" t="s">
        <v>59</v>
      </c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2" t="s">
        <v>51</v>
      </c>
      <c r="AW165" s="2" t="s">
        <v>547</v>
      </c>
      <c r="AX165" s="2" t="s">
        <v>51</v>
      </c>
      <c r="AY165" s="2" t="s">
        <v>51</v>
      </c>
    </row>
    <row r="166" spans="1:51" ht="30" customHeight="1">
      <c r="A166" s="9" t="s">
        <v>284</v>
      </c>
      <c r="B166" s="9" t="s">
        <v>285</v>
      </c>
      <c r="C166" s="9" t="s">
        <v>137</v>
      </c>
      <c r="D166" s="10">
        <v>1.6E-2</v>
      </c>
      <c r="E166" s="15">
        <f>단가대비표!O53</f>
        <v>0</v>
      </c>
      <c r="F166" s="16">
        <f>TRUNC(E166*D166,1)</f>
        <v>0</v>
      </c>
      <c r="G166" s="15">
        <f>단가대비표!P53</f>
        <v>141096</v>
      </c>
      <c r="H166" s="16">
        <f>TRUNC(G166*D166,1)</f>
        <v>2257.5</v>
      </c>
      <c r="I166" s="15">
        <f>단가대비표!V53</f>
        <v>0</v>
      </c>
      <c r="J166" s="16">
        <f>TRUNC(I166*D166,1)</f>
        <v>0</v>
      </c>
      <c r="K166" s="15">
        <f>TRUNC(E166+G166+I166,1)</f>
        <v>141096</v>
      </c>
      <c r="L166" s="16">
        <f>TRUNC(F166+H166+J166,1)</f>
        <v>2257.5</v>
      </c>
      <c r="M166" s="9" t="s">
        <v>51</v>
      </c>
      <c r="N166" s="2" t="s">
        <v>517</v>
      </c>
      <c r="O166" s="2" t="s">
        <v>286</v>
      </c>
      <c r="P166" s="2" t="s">
        <v>60</v>
      </c>
      <c r="Q166" s="2" t="s">
        <v>60</v>
      </c>
      <c r="R166" s="2" t="s">
        <v>59</v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2" t="s">
        <v>51</v>
      </c>
      <c r="AW166" s="2" t="s">
        <v>548</v>
      </c>
      <c r="AX166" s="2" t="s">
        <v>51</v>
      </c>
      <c r="AY166" s="2" t="s">
        <v>51</v>
      </c>
    </row>
    <row r="167" spans="1:51" ht="30" customHeight="1">
      <c r="A167" s="9" t="s">
        <v>282</v>
      </c>
      <c r="B167" s="9" t="s">
        <v>51</v>
      </c>
      <c r="C167" s="9" t="s">
        <v>51</v>
      </c>
      <c r="D167" s="10"/>
      <c r="E167" s="15"/>
      <c r="F167" s="16">
        <f>TRUNC(SUMIF(N165:N166, N164, F165:F166),0)</f>
        <v>0</v>
      </c>
      <c r="G167" s="15"/>
      <c r="H167" s="16">
        <f>TRUNC(SUMIF(N165:N166, N164, H165:H166),0)</f>
        <v>23377</v>
      </c>
      <c r="I167" s="15"/>
      <c r="J167" s="16">
        <f>TRUNC(SUMIF(N165:N166, N164, J165:J166),0)</f>
        <v>0</v>
      </c>
      <c r="K167" s="15"/>
      <c r="L167" s="16">
        <f>F167+H167+J167</f>
        <v>23377</v>
      </c>
      <c r="M167" s="9" t="s">
        <v>51</v>
      </c>
      <c r="N167" s="2" t="s">
        <v>78</v>
      </c>
      <c r="O167" s="2" t="s">
        <v>78</v>
      </c>
      <c r="P167" s="2" t="s">
        <v>51</v>
      </c>
      <c r="Q167" s="2" t="s">
        <v>51</v>
      </c>
      <c r="R167" s="2" t="s">
        <v>51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2" t="s">
        <v>51</v>
      </c>
      <c r="AW167" s="2" t="s">
        <v>51</v>
      </c>
      <c r="AX167" s="2" t="s">
        <v>51</v>
      </c>
      <c r="AY167" s="2" t="s">
        <v>51</v>
      </c>
    </row>
    <row r="168" spans="1:51" ht="30" customHeight="1">
      <c r="A168" s="10"/>
      <c r="B168" s="10"/>
      <c r="C168" s="10"/>
      <c r="D168" s="10"/>
      <c r="E168" s="15"/>
      <c r="F168" s="16"/>
      <c r="G168" s="15"/>
      <c r="H168" s="16"/>
      <c r="I168" s="15"/>
      <c r="J168" s="16"/>
      <c r="K168" s="15"/>
      <c r="L168" s="16"/>
      <c r="M168" s="10"/>
    </row>
    <row r="169" spans="1:51" ht="30" customHeight="1">
      <c r="A169" s="83" t="s">
        <v>549</v>
      </c>
      <c r="B169" s="83"/>
      <c r="C169" s="83"/>
      <c r="D169" s="83"/>
      <c r="E169" s="84"/>
      <c r="F169" s="85"/>
      <c r="G169" s="84"/>
      <c r="H169" s="85"/>
      <c r="I169" s="84"/>
      <c r="J169" s="85"/>
      <c r="K169" s="84"/>
      <c r="L169" s="85"/>
      <c r="M169" s="83"/>
      <c r="N169" s="1" t="s">
        <v>521</v>
      </c>
    </row>
    <row r="170" spans="1:51" ht="30" customHeight="1">
      <c r="A170" s="9" t="s">
        <v>552</v>
      </c>
      <c r="B170" s="9" t="s">
        <v>553</v>
      </c>
      <c r="C170" s="9" t="s">
        <v>554</v>
      </c>
      <c r="D170" s="10">
        <v>0.03</v>
      </c>
      <c r="E170" s="15">
        <f>단가대비표!O51</f>
        <v>9415</v>
      </c>
      <c r="F170" s="16">
        <f>TRUNC(E170*D170,1)</f>
        <v>282.39999999999998</v>
      </c>
      <c r="G170" s="15">
        <f>단가대비표!P51</f>
        <v>0</v>
      </c>
      <c r="H170" s="16">
        <f>TRUNC(G170*D170,1)</f>
        <v>0</v>
      </c>
      <c r="I170" s="15">
        <f>단가대비표!V51</f>
        <v>0</v>
      </c>
      <c r="J170" s="16">
        <f>TRUNC(I170*D170,1)</f>
        <v>0</v>
      </c>
      <c r="K170" s="15">
        <f>TRUNC(E170+G170+I170,1)</f>
        <v>9415</v>
      </c>
      <c r="L170" s="16">
        <f>TRUNC(F170+H170+J170,1)</f>
        <v>282.39999999999998</v>
      </c>
      <c r="M170" s="9" t="s">
        <v>51</v>
      </c>
      <c r="N170" s="2" t="s">
        <v>521</v>
      </c>
      <c r="O170" s="2" t="s">
        <v>555</v>
      </c>
      <c r="P170" s="2" t="s">
        <v>60</v>
      </c>
      <c r="Q170" s="2" t="s">
        <v>60</v>
      </c>
      <c r="R170" s="2" t="s">
        <v>59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51</v>
      </c>
      <c r="AW170" s="2" t="s">
        <v>556</v>
      </c>
      <c r="AX170" s="2" t="s">
        <v>51</v>
      </c>
      <c r="AY170" s="2" t="s">
        <v>51</v>
      </c>
    </row>
    <row r="171" spans="1:51" ht="30" customHeight="1">
      <c r="A171" s="9" t="s">
        <v>282</v>
      </c>
      <c r="B171" s="9" t="s">
        <v>51</v>
      </c>
      <c r="C171" s="9" t="s">
        <v>51</v>
      </c>
      <c r="D171" s="10"/>
      <c r="E171" s="15"/>
      <c r="F171" s="16">
        <f>TRUNC(SUMIF(N170:N170, N169, F170:F170),0)</f>
        <v>282</v>
      </c>
      <c r="G171" s="15"/>
      <c r="H171" s="16">
        <f>TRUNC(SUMIF(N170:N170, N169, H170:H170),0)</f>
        <v>0</v>
      </c>
      <c r="I171" s="15"/>
      <c r="J171" s="16">
        <f>TRUNC(SUMIF(N170:N170, N169, J170:J170),0)</f>
        <v>0</v>
      </c>
      <c r="K171" s="15"/>
      <c r="L171" s="16">
        <f>F171+H171+J171</f>
        <v>282</v>
      </c>
      <c r="M171" s="9" t="s">
        <v>51</v>
      </c>
      <c r="N171" s="2" t="s">
        <v>78</v>
      </c>
      <c r="O171" s="2" t="s">
        <v>78</v>
      </c>
      <c r="P171" s="2" t="s">
        <v>51</v>
      </c>
      <c r="Q171" s="2" t="s">
        <v>51</v>
      </c>
      <c r="R171" s="2" t="s">
        <v>51</v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51</v>
      </c>
      <c r="AW171" s="2" t="s">
        <v>51</v>
      </c>
      <c r="AX171" s="2" t="s">
        <v>51</v>
      </c>
      <c r="AY171" s="2" t="s">
        <v>51</v>
      </c>
    </row>
    <row r="172" spans="1:51" ht="30" customHeight="1">
      <c r="A172" s="10"/>
      <c r="B172" s="10"/>
      <c r="C172" s="10"/>
      <c r="D172" s="10"/>
      <c r="E172" s="15"/>
      <c r="F172" s="16"/>
      <c r="G172" s="15"/>
      <c r="H172" s="16"/>
      <c r="I172" s="15"/>
      <c r="J172" s="16"/>
      <c r="K172" s="15"/>
      <c r="L172" s="16"/>
      <c r="M172" s="10"/>
    </row>
    <row r="173" spans="1:51" ht="30" customHeight="1">
      <c r="A173" s="83" t="s">
        <v>557</v>
      </c>
      <c r="B173" s="83"/>
      <c r="C173" s="83"/>
      <c r="D173" s="83"/>
      <c r="E173" s="84"/>
      <c r="F173" s="85"/>
      <c r="G173" s="84"/>
      <c r="H173" s="85"/>
      <c r="I173" s="84"/>
      <c r="J173" s="85"/>
      <c r="K173" s="84"/>
      <c r="L173" s="85"/>
      <c r="M173" s="83"/>
      <c r="N173" s="1" t="s">
        <v>328</v>
      </c>
    </row>
    <row r="174" spans="1:51" ht="30" customHeight="1">
      <c r="A174" s="9" t="s">
        <v>324</v>
      </c>
      <c r="B174" s="9" t="s">
        <v>325</v>
      </c>
      <c r="C174" s="9" t="s">
        <v>558</v>
      </c>
      <c r="D174" s="10">
        <v>0.20849999999999999</v>
      </c>
      <c r="E174" s="15">
        <f>단가대비표!O6</f>
        <v>0</v>
      </c>
      <c r="F174" s="16">
        <f>TRUNC(E174*D174,1)</f>
        <v>0</v>
      </c>
      <c r="G174" s="15">
        <f>단가대비표!P6</f>
        <v>0</v>
      </c>
      <c r="H174" s="16">
        <f>TRUNC(G174*D174,1)</f>
        <v>0</v>
      </c>
      <c r="I174" s="15">
        <f>단가대비표!V6</f>
        <v>60000</v>
      </c>
      <c r="J174" s="16">
        <f>TRUNC(I174*D174,1)</f>
        <v>12510</v>
      </c>
      <c r="K174" s="15">
        <f t="shared" ref="K174:L177" si="31">TRUNC(E174+G174+I174,1)</f>
        <v>60000</v>
      </c>
      <c r="L174" s="16">
        <f t="shared" si="31"/>
        <v>12510</v>
      </c>
      <c r="M174" s="9" t="s">
        <v>559</v>
      </c>
      <c r="N174" s="2" t="s">
        <v>328</v>
      </c>
      <c r="O174" s="2" t="s">
        <v>560</v>
      </c>
      <c r="P174" s="2" t="s">
        <v>60</v>
      </c>
      <c r="Q174" s="2" t="s">
        <v>60</v>
      </c>
      <c r="R174" s="2" t="s">
        <v>59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51</v>
      </c>
      <c r="AW174" s="2" t="s">
        <v>561</v>
      </c>
      <c r="AX174" s="2" t="s">
        <v>51</v>
      </c>
      <c r="AY174" s="2" t="s">
        <v>51</v>
      </c>
    </row>
    <row r="175" spans="1:51" ht="30" customHeight="1">
      <c r="A175" s="9" t="s">
        <v>562</v>
      </c>
      <c r="B175" s="9" t="s">
        <v>563</v>
      </c>
      <c r="C175" s="9" t="s">
        <v>554</v>
      </c>
      <c r="D175" s="10">
        <v>5</v>
      </c>
      <c r="E175" s="15">
        <f>단가대비표!O21</f>
        <v>1228.2</v>
      </c>
      <c r="F175" s="16">
        <f>TRUNC(E175*D175,1)</f>
        <v>6141</v>
      </c>
      <c r="G175" s="15">
        <f>단가대비표!P21</f>
        <v>0</v>
      </c>
      <c r="H175" s="16">
        <f>TRUNC(G175*D175,1)</f>
        <v>0</v>
      </c>
      <c r="I175" s="15">
        <f>단가대비표!V21</f>
        <v>0</v>
      </c>
      <c r="J175" s="16">
        <f>TRUNC(I175*D175,1)</f>
        <v>0</v>
      </c>
      <c r="K175" s="15">
        <f t="shared" si="31"/>
        <v>1228.2</v>
      </c>
      <c r="L175" s="16">
        <f t="shared" si="31"/>
        <v>6141</v>
      </c>
      <c r="M175" s="9" t="s">
        <v>51</v>
      </c>
      <c r="N175" s="2" t="s">
        <v>328</v>
      </c>
      <c r="O175" s="2" t="s">
        <v>564</v>
      </c>
      <c r="P175" s="2" t="s">
        <v>60</v>
      </c>
      <c r="Q175" s="2" t="s">
        <v>60</v>
      </c>
      <c r="R175" s="2" t="s">
        <v>59</v>
      </c>
      <c r="S175" s="3"/>
      <c r="T175" s="3"/>
      <c r="U175" s="3"/>
      <c r="V175" s="3">
        <v>1</v>
      </c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51</v>
      </c>
      <c r="AW175" s="2" t="s">
        <v>565</v>
      </c>
      <c r="AX175" s="2" t="s">
        <v>51</v>
      </c>
      <c r="AY175" s="2" t="s">
        <v>51</v>
      </c>
    </row>
    <row r="176" spans="1:51" ht="30" customHeight="1">
      <c r="A176" s="9" t="s">
        <v>566</v>
      </c>
      <c r="B176" s="9" t="s">
        <v>567</v>
      </c>
      <c r="C176" s="9" t="s">
        <v>104</v>
      </c>
      <c r="D176" s="10">
        <v>1</v>
      </c>
      <c r="E176" s="15">
        <f>TRUNC(SUMIF(V174:V177, RIGHTB(O176, 1), F174:F177)*U176, 2)</f>
        <v>1289.6099999999999</v>
      </c>
      <c r="F176" s="16">
        <f>TRUNC(E176*D176,1)</f>
        <v>1289.5999999999999</v>
      </c>
      <c r="G176" s="15">
        <v>0</v>
      </c>
      <c r="H176" s="16">
        <f>TRUNC(G176*D176,1)</f>
        <v>0</v>
      </c>
      <c r="I176" s="15">
        <v>0</v>
      </c>
      <c r="J176" s="16">
        <f>TRUNC(I176*D176,1)</f>
        <v>0</v>
      </c>
      <c r="K176" s="15">
        <f t="shared" si="31"/>
        <v>1289.5999999999999</v>
      </c>
      <c r="L176" s="16">
        <f t="shared" si="31"/>
        <v>1289.5999999999999</v>
      </c>
      <c r="M176" s="9" t="s">
        <v>51</v>
      </c>
      <c r="N176" s="2" t="s">
        <v>328</v>
      </c>
      <c r="O176" s="2" t="s">
        <v>105</v>
      </c>
      <c r="P176" s="2" t="s">
        <v>60</v>
      </c>
      <c r="Q176" s="2" t="s">
        <v>60</v>
      </c>
      <c r="R176" s="2" t="s">
        <v>60</v>
      </c>
      <c r="S176" s="3">
        <v>0</v>
      </c>
      <c r="T176" s="3">
        <v>0</v>
      </c>
      <c r="U176" s="3">
        <v>0.21</v>
      </c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 t="s">
        <v>51</v>
      </c>
      <c r="AW176" s="2" t="s">
        <v>568</v>
      </c>
      <c r="AX176" s="2" t="s">
        <v>51</v>
      </c>
      <c r="AY176" s="2" t="s">
        <v>51</v>
      </c>
    </row>
    <row r="177" spans="1:51" ht="30" customHeight="1">
      <c r="A177" s="9" t="s">
        <v>569</v>
      </c>
      <c r="B177" s="9" t="s">
        <v>285</v>
      </c>
      <c r="C177" s="9" t="s">
        <v>137</v>
      </c>
      <c r="D177" s="10">
        <v>1</v>
      </c>
      <c r="E177" s="15">
        <f>TRUNC(단가대비표!O62*1/8*16/12*25/20, 1)</f>
        <v>0</v>
      </c>
      <c r="F177" s="16">
        <f>TRUNC(E177*D177,1)</f>
        <v>0</v>
      </c>
      <c r="G177" s="15">
        <f>TRUNC(단가대비표!P62*1/8*16/12*25/20, 1)</f>
        <v>44299.3</v>
      </c>
      <c r="H177" s="16">
        <f>TRUNC(G177*D177,1)</f>
        <v>44299.3</v>
      </c>
      <c r="I177" s="15">
        <f>TRUNC(단가대비표!V62*1/8*16/12*25/20, 1)</f>
        <v>0</v>
      </c>
      <c r="J177" s="16">
        <f>TRUNC(I177*D177,1)</f>
        <v>0</v>
      </c>
      <c r="K177" s="15">
        <f t="shared" si="31"/>
        <v>44299.3</v>
      </c>
      <c r="L177" s="16">
        <f t="shared" si="31"/>
        <v>44299.3</v>
      </c>
      <c r="M177" s="9" t="s">
        <v>51</v>
      </c>
      <c r="N177" s="2" t="s">
        <v>328</v>
      </c>
      <c r="O177" s="2" t="s">
        <v>570</v>
      </c>
      <c r="P177" s="2" t="s">
        <v>60</v>
      </c>
      <c r="Q177" s="2" t="s">
        <v>60</v>
      </c>
      <c r="R177" s="2" t="s">
        <v>59</v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2" t="s">
        <v>51</v>
      </c>
      <c r="AW177" s="2" t="s">
        <v>571</v>
      </c>
      <c r="AX177" s="2" t="s">
        <v>59</v>
      </c>
      <c r="AY177" s="2" t="s">
        <v>51</v>
      </c>
    </row>
    <row r="178" spans="1:51" ht="30" customHeight="1">
      <c r="A178" s="9" t="s">
        <v>282</v>
      </c>
      <c r="B178" s="9" t="s">
        <v>51</v>
      </c>
      <c r="C178" s="9" t="s">
        <v>51</v>
      </c>
      <c r="D178" s="10"/>
      <c r="E178" s="15"/>
      <c r="F178" s="16">
        <f>TRUNC(SUMIF(N174:N177, N173, F174:F177),0)</f>
        <v>7430</v>
      </c>
      <c r="G178" s="15"/>
      <c r="H178" s="16">
        <f>TRUNC(SUMIF(N174:N177, N173, H174:H177),0)</f>
        <v>44299</v>
      </c>
      <c r="I178" s="15"/>
      <c r="J178" s="16">
        <f>TRUNC(SUMIF(N174:N177, N173, J174:J177),0)</f>
        <v>12510</v>
      </c>
      <c r="K178" s="15"/>
      <c r="L178" s="16">
        <f>F178+H178+J178</f>
        <v>64239</v>
      </c>
      <c r="M178" s="9" t="s">
        <v>51</v>
      </c>
      <c r="N178" s="2" t="s">
        <v>78</v>
      </c>
      <c r="O178" s="2" t="s">
        <v>78</v>
      </c>
      <c r="P178" s="2" t="s">
        <v>51</v>
      </c>
      <c r="Q178" s="2" t="s">
        <v>51</v>
      </c>
      <c r="R178" s="2" t="s">
        <v>51</v>
      </c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2" t="s">
        <v>51</v>
      </c>
      <c r="AW178" s="2" t="s">
        <v>51</v>
      </c>
      <c r="AX178" s="2" t="s">
        <v>51</v>
      </c>
      <c r="AY178" s="2" t="s">
        <v>51</v>
      </c>
    </row>
    <row r="179" spans="1:51" ht="30" customHeight="1">
      <c r="A179" s="10"/>
      <c r="B179" s="10"/>
      <c r="C179" s="10"/>
      <c r="D179" s="10"/>
      <c r="E179" s="15"/>
      <c r="F179" s="16"/>
      <c r="G179" s="15"/>
      <c r="H179" s="16"/>
      <c r="I179" s="15"/>
      <c r="J179" s="16"/>
      <c r="K179" s="15"/>
      <c r="L179" s="16"/>
      <c r="M179" s="10"/>
    </row>
    <row r="180" spans="1:51" ht="30" customHeight="1">
      <c r="A180" s="83" t="s">
        <v>572</v>
      </c>
      <c r="B180" s="83"/>
      <c r="C180" s="83"/>
      <c r="D180" s="83"/>
      <c r="E180" s="84"/>
      <c r="F180" s="85"/>
      <c r="G180" s="84"/>
      <c r="H180" s="85"/>
      <c r="I180" s="84"/>
      <c r="J180" s="85"/>
      <c r="K180" s="84"/>
      <c r="L180" s="85"/>
      <c r="M180" s="83"/>
      <c r="N180" s="1" t="s">
        <v>332</v>
      </c>
    </row>
    <row r="181" spans="1:51" ht="30" customHeight="1">
      <c r="A181" s="9" t="s">
        <v>330</v>
      </c>
      <c r="B181" s="9" t="s">
        <v>325</v>
      </c>
      <c r="C181" s="9" t="s">
        <v>558</v>
      </c>
      <c r="D181" s="10">
        <v>0.74350000000000005</v>
      </c>
      <c r="E181" s="15">
        <f>단가대비표!O14</f>
        <v>0</v>
      </c>
      <c r="F181" s="16">
        <f>TRUNC(E181*D181,1)</f>
        <v>0</v>
      </c>
      <c r="G181" s="15">
        <f>단가대비표!P14</f>
        <v>0</v>
      </c>
      <c r="H181" s="16">
        <f>TRUNC(G181*D181,1)</f>
        <v>0</v>
      </c>
      <c r="I181" s="15">
        <f>단가대비표!V14</f>
        <v>4409</v>
      </c>
      <c r="J181" s="16">
        <f>TRUNC(I181*D181,1)</f>
        <v>3278</v>
      </c>
      <c r="K181" s="15">
        <f>TRUNC(E181+G181+I181,1)</f>
        <v>4409</v>
      </c>
      <c r="L181" s="16">
        <f>TRUNC(F181+H181+J181,1)</f>
        <v>3278</v>
      </c>
      <c r="M181" s="9" t="s">
        <v>559</v>
      </c>
      <c r="N181" s="2" t="s">
        <v>332</v>
      </c>
      <c r="O181" s="2" t="s">
        <v>575</v>
      </c>
      <c r="P181" s="2" t="s">
        <v>60</v>
      </c>
      <c r="Q181" s="2" t="s">
        <v>60</v>
      </c>
      <c r="R181" s="2" t="s">
        <v>59</v>
      </c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51</v>
      </c>
      <c r="AW181" s="2" t="s">
        <v>576</v>
      </c>
      <c r="AX181" s="2" t="s">
        <v>51</v>
      </c>
      <c r="AY181" s="2" t="s">
        <v>51</v>
      </c>
    </row>
    <row r="182" spans="1:51" ht="30" customHeight="1">
      <c r="A182" s="9" t="s">
        <v>282</v>
      </c>
      <c r="B182" s="9" t="s">
        <v>51</v>
      </c>
      <c r="C182" s="9" t="s">
        <v>51</v>
      </c>
      <c r="D182" s="10"/>
      <c r="E182" s="15"/>
      <c r="F182" s="16">
        <f>TRUNC(SUMIF(N181:N181, N180, F181:F181),0)</f>
        <v>0</v>
      </c>
      <c r="G182" s="15"/>
      <c r="H182" s="16">
        <f>TRUNC(SUMIF(N181:N181, N180, H181:H181),0)</f>
        <v>0</v>
      </c>
      <c r="I182" s="15"/>
      <c r="J182" s="16">
        <f>TRUNC(SUMIF(N181:N181, N180, J181:J181),0)</f>
        <v>3278</v>
      </c>
      <c r="K182" s="15"/>
      <c r="L182" s="16">
        <f>F182+H182+J182</f>
        <v>3278</v>
      </c>
      <c r="M182" s="9" t="s">
        <v>51</v>
      </c>
      <c r="N182" s="2" t="s">
        <v>78</v>
      </c>
      <c r="O182" s="2" t="s">
        <v>78</v>
      </c>
      <c r="P182" s="2" t="s">
        <v>51</v>
      </c>
      <c r="Q182" s="2" t="s">
        <v>51</v>
      </c>
      <c r="R182" s="2" t="s">
        <v>51</v>
      </c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51</v>
      </c>
      <c r="AW182" s="2" t="s">
        <v>51</v>
      </c>
      <c r="AX182" s="2" t="s">
        <v>51</v>
      </c>
      <c r="AY182" s="2" t="s">
        <v>51</v>
      </c>
    </row>
    <row r="183" spans="1:51" ht="30" customHeight="1">
      <c r="A183" s="10"/>
      <c r="B183" s="10"/>
      <c r="C183" s="10"/>
      <c r="D183" s="10"/>
      <c r="E183" s="15"/>
      <c r="F183" s="16"/>
      <c r="G183" s="15"/>
      <c r="H183" s="16"/>
      <c r="I183" s="15"/>
      <c r="J183" s="16"/>
      <c r="K183" s="15"/>
      <c r="L183" s="16"/>
      <c r="M183" s="10"/>
    </row>
    <row r="184" spans="1:51" ht="30" hidden="1" customHeight="1">
      <c r="A184" s="83" t="s">
        <v>577</v>
      </c>
      <c r="B184" s="83"/>
      <c r="C184" s="83"/>
      <c r="D184" s="83"/>
      <c r="E184" s="84"/>
      <c r="F184" s="85"/>
      <c r="G184" s="84"/>
      <c r="H184" s="85"/>
      <c r="I184" s="84"/>
      <c r="J184" s="85"/>
      <c r="K184" s="84"/>
      <c r="L184" s="85"/>
      <c r="M184" s="83"/>
      <c r="N184" s="1" t="s">
        <v>578</v>
      </c>
    </row>
    <row r="185" spans="1:51" ht="30" hidden="1" customHeight="1">
      <c r="A185" s="9" t="s">
        <v>324</v>
      </c>
      <c r="B185" s="9" t="s">
        <v>579</v>
      </c>
      <c r="C185" s="9" t="s">
        <v>558</v>
      </c>
      <c r="D185" s="10">
        <v>0.20849999999999999</v>
      </c>
      <c r="E185" s="15">
        <f>단가대비표!O7</f>
        <v>0</v>
      </c>
      <c r="F185" s="16">
        <f>TRUNC(E185*D185,1)</f>
        <v>0</v>
      </c>
      <c r="G185" s="15">
        <f>단가대비표!P7</f>
        <v>0</v>
      </c>
      <c r="H185" s="16">
        <f>TRUNC(G185*D185,1)</f>
        <v>0</v>
      </c>
      <c r="I185" s="15">
        <f>단가대비표!V7</f>
        <v>74000</v>
      </c>
      <c r="J185" s="16">
        <f>TRUNC(I185*D185,1)</f>
        <v>15429</v>
      </c>
      <c r="K185" s="15">
        <f t="shared" ref="K185:L188" si="32">TRUNC(E185+G185+I185,1)</f>
        <v>74000</v>
      </c>
      <c r="L185" s="16">
        <f t="shared" si="32"/>
        <v>15429</v>
      </c>
      <c r="M185" s="9" t="s">
        <v>559</v>
      </c>
      <c r="N185" s="2" t="s">
        <v>578</v>
      </c>
      <c r="O185" s="2" t="s">
        <v>582</v>
      </c>
      <c r="P185" s="2" t="s">
        <v>60</v>
      </c>
      <c r="Q185" s="2" t="s">
        <v>60</v>
      </c>
      <c r="R185" s="2" t="s">
        <v>59</v>
      </c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2" t="s">
        <v>51</v>
      </c>
      <c r="AW185" s="2" t="s">
        <v>583</v>
      </c>
      <c r="AX185" s="2" t="s">
        <v>51</v>
      </c>
      <c r="AY185" s="2" t="s">
        <v>51</v>
      </c>
    </row>
    <row r="186" spans="1:51" ht="30" hidden="1" customHeight="1">
      <c r="A186" s="9" t="s">
        <v>562</v>
      </c>
      <c r="B186" s="9" t="s">
        <v>563</v>
      </c>
      <c r="C186" s="9" t="s">
        <v>554</v>
      </c>
      <c r="D186" s="10">
        <v>9.9</v>
      </c>
      <c r="E186" s="15">
        <f>단가대비표!O21</f>
        <v>1228.2</v>
      </c>
      <c r="F186" s="16">
        <f>TRUNC(E186*D186,1)</f>
        <v>12159.1</v>
      </c>
      <c r="G186" s="15">
        <f>단가대비표!P21</f>
        <v>0</v>
      </c>
      <c r="H186" s="16">
        <f>TRUNC(G186*D186,1)</f>
        <v>0</v>
      </c>
      <c r="I186" s="15">
        <f>단가대비표!V21</f>
        <v>0</v>
      </c>
      <c r="J186" s="16">
        <f>TRUNC(I186*D186,1)</f>
        <v>0</v>
      </c>
      <c r="K186" s="15">
        <f t="shared" si="32"/>
        <v>1228.2</v>
      </c>
      <c r="L186" s="16">
        <f t="shared" si="32"/>
        <v>12159.1</v>
      </c>
      <c r="M186" s="9" t="s">
        <v>51</v>
      </c>
      <c r="N186" s="2" t="s">
        <v>578</v>
      </c>
      <c r="O186" s="2" t="s">
        <v>564</v>
      </c>
      <c r="P186" s="2" t="s">
        <v>60</v>
      </c>
      <c r="Q186" s="2" t="s">
        <v>60</v>
      </c>
      <c r="R186" s="2" t="s">
        <v>59</v>
      </c>
      <c r="S186" s="3"/>
      <c r="T186" s="3"/>
      <c r="U186" s="3"/>
      <c r="V186" s="3">
        <v>1</v>
      </c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2" t="s">
        <v>51</v>
      </c>
      <c r="AW186" s="2" t="s">
        <v>584</v>
      </c>
      <c r="AX186" s="2" t="s">
        <v>51</v>
      </c>
      <c r="AY186" s="2" t="s">
        <v>51</v>
      </c>
    </row>
    <row r="187" spans="1:51" ht="30" hidden="1" customHeight="1">
      <c r="A187" s="9" t="s">
        <v>566</v>
      </c>
      <c r="B187" s="9" t="s">
        <v>585</v>
      </c>
      <c r="C187" s="9" t="s">
        <v>104</v>
      </c>
      <c r="D187" s="10">
        <v>1</v>
      </c>
      <c r="E187" s="15">
        <f>TRUNC(SUMIF(V185:V188, RIGHTB(O187, 1), F185:F188)*U187, 2)</f>
        <v>2675</v>
      </c>
      <c r="F187" s="16">
        <f>TRUNC(E187*D187,1)</f>
        <v>2675</v>
      </c>
      <c r="G187" s="15">
        <v>0</v>
      </c>
      <c r="H187" s="16">
        <f>TRUNC(G187*D187,1)</f>
        <v>0</v>
      </c>
      <c r="I187" s="15">
        <v>0</v>
      </c>
      <c r="J187" s="16">
        <f>TRUNC(I187*D187,1)</f>
        <v>0</v>
      </c>
      <c r="K187" s="15">
        <f t="shared" si="32"/>
        <v>2675</v>
      </c>
      <c r="L187" s="16">
        <f t="shared" si="32"/>
        <v>2675</v>
      </c>
      <c r="M187" s="9" t="s">
        <v>51</v>
      </c>
      <c r="N187" s="2" t="s">
        <v>578</v>
      </c>
      <c r="O187" s="2" t="s">
        <v>105</v>
      </c>
      <c r="P187" s="2" t="s">
        <v>60</v>
      </c>
      <c r="Q187" s="2" t="s">
        <v>60</v>
      </c>
      <c r="R187" s="2" t="s">
        <v>60</v>
      </c>
      <c r="S187" s="3">
        <v>0</v>
      </c>
      <c r="T187" s="3">
        <v>0</v>
      </c>
      <c r="U187" s="3">
        <v>0.22</v>
      </c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51</v>
      </c>
      <c r="AW187" s="2" t="s">
        <v>586</v>
      </c>
      <c r="AX187" s="2" t="s">
        <v>51</v>
      </c>
      <c r="AY187" s="2" t="s">
        <v>51</v>
      </c>
    </row>
    <row r="188" spans="1:51" ht="30" hidden="1" customHeight="1">
      <c r="A188" s="9" t="s">
        <v>569</v>
      </c>
      <c r="B188" s="9" t="s">
        <v>285</v>
      </c>
      <c r="C188" s="9" t="s">
        <v>137</v>
      </c>
      <c r="D188" s="10">
        <v>1</v>
      </c>
      <c r="E188" s="15">
        <f>TRUNC(단가대비표!O62*1/8*16/12*25/20, 1)</f>
        <v>0</v>
      </c>
      <c r="F188" s="16">
        <f>TRUNC(E188*D188,1)</f>
        <v>0</v>
      </c>
      <c r="G188" s="15">
        <f>TRUNC(단가대비표!P62*1/8*16/12*25/20, 1)</f>
        <v>44299.3</v>
      </c>
      <c r="H188" s="16">
        <f>TRUNC(G188*D188,1)</f>
        <v>44299.3</v>
      </c>
      <c r="I188" s="15">
        <f>TRUNC(단가대비표!V62*1/8*16/12*25/20, 1)</f>
        <v>0</v>
      </c>
      <c r="J188" s="16">
        <f>TRUNC(I188*D188,1)</f>
        <v>0</v>
      </c>
      <c r="K188" s="15">
        <f t="shared" si="32"/>
        <v>44299.3</v>
      </c>
      <c r="L188" s="16">
        <f t="shared" si="32"/>
        <v>44299.3</v>
      </c>
      <c r="M188" s="9" t="s">
        <v>51</v>
      </c>
      <c r="N188" s="2" t="s">
        <v>578</v>
      </c>
      <c r="O188" s="2" t="s">
        <v>570</v>
      </c>
      <c r="P188" s="2" t="s">
        <v>60</v>
      </c>
      <c r="Q188" s="2" t="s">
        <v>60</v>
      </c>
      <c r="R188" s="2" t="s">
        <v>59</v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51</v>
      </c>
      <c r="AW188" s="2" t="s">
        <v>587</v>
      </c>
      <c r="AX188" s="2" t="s">
        <v>59</v>
      </c>
      <c r="AY188" s="2" t="s">
        <v>51</v>
      </c>
    </row>
    <row r="189" spans="1:51" ht="30" hidden="1" customHeight="1">
      <c r="A189" s="9" t="s">
        <v>282</v>
      </c>
      <c r="B189" s="9" t="s">
        <v>51</v>
      </c>
      <c r="C189" s="9" t="s">
        <v>51</v>
      </c>
      <c r="D189" s="10"/>
      <c r="E189" s="15"/>
      <c r="F189" s="16">
        <f>TRUNC(SUMIF(N185:N188, N184, F185:F188),0)</f>
        <v>14834</v>
      </c>
      <c r="G189" s="15"/>
      <c r="H189" s="16">
        <f>TRUNC(SUMIF(N185:N188, N184, H185:H188),0)</f>
        <v>44299</v>
      </c>
      <c r="I189" s="15"/>
      <c r="J189" s="16">
        <f>TRUNC(SUMIF(N185:N188, N184, J185:J188),0)</f>
        <v>15429</v>
      </c>
      <c r="K189" s="15"/>
      <c r="L189" s="16">
        <f>F189+H189+J189</f>
        <v>74562</v>
      </c>
      <c r="M189" s="9" t="s">
        <v>51</v>
      </c>
      <c r="N189" s="2" t="s">
        <v>78</v>
      </c>
      <c r="O189" s="2" t="s">
        <v>78</v>
      </c>
      <c r="P189" s="2" t="s">
        <v>51</v>
      </c>
      <c r="Q189" s="2" t="s">
        <v>51</v>
      </c>
      <c r="R189" s="2" t="s">
        <v>51</v>
      </c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2" t="s">
        <v>51</v>
      </c>
      <c r="AW189" s="2" t="s">
        <v>51</v>
      </c>
      <c r="AX189" s="2" t="s">
        <v>51</v>
      </c>
      <c r="AY189" s="2" t="s">
        <v>51</v>
      </c>
    </row>
    <row r="190" spans="1:51" ht="30" hidden="1" customHeight="1">
      <c r="A190" s="10"/>
      <c r="B190" s="10"/>
      <c r="C190" s="10"/>
      <c r="D190" s="10"/>
      <c r="E190" s="15"/>
      <c r="F190" s="16"/>
      <c r="G190" s="15"/>
      <c r="H190" s="16"/>
      <c r="I190" s="15"/>
      <c r="J190" s="16"/>
      <c r="K190" s="15"/>
      <c r="L190" s="16"/>
      <c r="M190" s="10"/>
    </row>
    <row r="191" spans="1:51" ht="30" customHeight="1">
      <c r="A191" s="83" t="s">
        <v>588</v>
      </c>
      <c r="B191" s="83"/>
      <c r="C191" s="83"/>
      <c r="D191" s="83"/>
      <c r="E191" s="84"/>
      <c r="F191" s="85"/>
      <c r="G191" s="84"/>
      <c r="H191" s="85"/>
      <c r="I191" s="84"/>
      <c r="J191" s="85"/>
      <c r="K191" s="84"/>
      <c r="L191" s="85"/>
      <c r="M191" s="83"/>
      <c r="N191" s="1" t="s">
        <v>338</v>
      </c>
    </row>
    <row r="192" spans="1:51" ht="30" customHeight="1">
      <c r="A192" s="9" t="s">
        <v>284</v>
      </c>
      <c r="B192" s="9" t="s">
        <v>285</v>
      </c>
      <c r="C192" s="9" t="s">
        <v>137</v>
      </c>
      <c r="D192" s="10">
        <v>1.7999999999999999E-2</v>
      </c>
      <c r="E192" s="15">
        <f>단가대비표!O53</f>
        <v>0</v>
      </c>
      <c r="F192" s="16">
        <f>TRUNC(E192*D192,1)</f>
        <v>0</v>
      </c>
      <c r="G192" s="15">
        <f>단가대비표!P53</f>
        <v>141096</v>
      </c>
      <c r="H192" s="16">
        <f>TRUNC(G192*D192,1)</f>
        <v>2539.6999999999998</v>
      </c>
      <c r="I192" s="15">
        <f>단가대비표!V53</f>
        <v>0</v>
      </c>
      <c r="J192" s="16">
        <f>TRUNC(I192*D192,1)</f>
        <v>0</v>
      </c>
      <c r="K192" s="15">
        <f t="shared" ref="K192:L194" si="33">TRUNC(E192+G192+I192,1)</f>
        <v>141096</v>
      </c>
      <c r="L192" s="16">
        <f t="shared" si="33"/>
        <v>2539.6999999999998</v>
      </c>
      <c r="M192" s="9" t="s">
        <v>51</v>
      </c>
      <c r="N192" s="2" t="s">
        <v>338</v>
      </c>
      <c r="O192" s="2" t="s">
        <v>286</v>
      </c>
      <c r="P192" s="2" t="s">
        <v>60</v>
      </c>
      <c r="Q192" s="2" t="s">
        <v>60</v>
      </c>
      <c r="R192" s="2" t="s">
        <v>59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51</v>
      </c>
      <c r="AW192" s="2" t="s">
        <v>589</v>
      </c>
      <c r="AX192" s="2" t="s">
        <v>51</v>
      </c>
      <c r="AY192" s="2" t="s">
        <v>51</v>
      </c>
    </row>
    <row r="193" spans="1:51" ht="30" customHeight="1">
      <c r="A193" s="9" t="s">
        <v>324</v>
      </c>
      <c r="B193" s="9" t="s">
        <v>325</v>
      </c>
      <c r="C193" s="9" t="s">
        <v>326</v>
      </c>
      <c r="D193" s="10">
        <v>7.0000000000000007E-2</v>
      </c>
      <c r="E193" s="15">
        <f>일위대가목록!E28</f>
        <v>7430</v>
      </c>
      <c r="F193" s="16">
        <f>TRUNC(E193*D193,1)</f>
        <v>520.1</v>
      </c>
      <c r="G193" s="15">
        <f>일위대가목록!F28</f>
        <v>44299</v>
      </c>
      <c r="H193" s="16">
        <f>TRUNC(G193*D193,1)</f>
        <v>3100.9</v>
      </c>
      <c r="I193" s="15">
        <f>일위대가목록!G28</f>
        <v>12510</v>
      </c>
      <c r="J193" s="16">
        <f>TRUNC(I193*D193,1)</f>
        <v>875.7</v>
      </c>
      <c r="K193" s="15">
        <f t="shared" si="33"/>
        <v>64239</v>
      </c>
      <c r="L193" s="16">
        <f t="shared" si="33"/>
        <v>4496.7</v>
      </c>
      <c r="M193" s="9" t="s">
        <v>327</v>
      </c>
      <c r="N193" s="2" t="s">
        <v>338</v>
      </c>
      <c r="O193" s="2" t="s">
        <v>328</v>
      </c>
      <c r="P193" s="2" t="s">
        <v>59</v>
      </c>
      <c r="Q193" s="2" t="s">
        <v>60</v>
      </c>
      <c r="R193" s="2" t="s">
        <v>60</v>
      </c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51</v>
      </c>
      <c r="AW193" s="2" t="s">
        <v>590</v>
      </c>
      <c r="AX193" s="2" t="s">
        <v>51</v>
      </c>
      <c r="AY193" s="2" t="s">
        <v>51</v>
      </c>
    </row>
    <row r="194" spans="1:51" ht="30" customHeight="1">
      <c r="A194" s="9" t="s">
        <v>591</v>
      </c>
      <c r="B194" s="9" t="s">
        <v>592</v>
      </c>
      <c r="C194" s="9" t="s">
        <v>326</v>
      </c>
      <c r="D194" s="10">
        <v>8.5999999999999993E-2</v>
      </c>
      <c r="E194" s="15">
        <f>일위대가목록!E38</f>
        <v>3053</v>
      </c>
      <c r="F194" s="16">
        <f>TRUNC(E194*D194,1)</f>
        <v>262.5</v>
      </c>
      <c r="G194" s="15">
        <f>일위대가목록!F38</f>
        <v>28571</v>
      </c>
      <c r="H194" s="16">
        <f>TRUNC(G194*D194,1)</f>
        <v>2457.1</v>
      </c>
      <c r="I194" s="15">
        <f>일위대가목록!G38</f>
        <v>1712</v>
      </c>
      <c r="J194" s="16">
        <f>TRUNC(I194*D194,1)</f>
        <v>147.19999999999999</v>
      </c>
      <c r="K194" s="15">
        <f t="shared" si="33"/>
        <v>33336</v>
      </c>
      <c r="L194" s="16">
        <f t="shared" si="33"/>
        <v>2866.8</v>
      </c>
      <c r="M194" s="9" t="s">
        <v>593</v>
      </c>
      <c r="N194" s="2" t="s">
        <v>338</v>
      </c>
      <c r="O194" s="2" t="s">
        <v>594</v>
      </c>
      <c r="P194" s="2" t="s">
        <v>59</v>
      </c>
      <c r="Q194" s="2" t="s">
        <v>60</v>
      </c>
      <c r="R194" s="2" t="s">
        <v>60</v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 t="s">
        <v>51</v>
      </c>
      <c r="AW194" s="2" t="s">
        <v>595</v>
      </c>
      <c r="AX194" s="2" t="s">
        <v>51</v>
      </c>
      <c r="AY194" s="2" t="s">
        <v>51</v>
      </c>
    </row>
    <row r="195" spans="1:51" ht="30" customHeight="1">
      <c r="A195" s="9" t="s">
        <v>282</v>
      </c>
      <c r="B195" s="9" t="s">
        <v>51</v>
      </c>
      <c r="C195" s="9" t="s">
        <v>51</v>
      </c>
      <c r="D195" s="10"/>
      <c r="E195" s="15"/>
      <c r="F195" s="16">
        <f>TRUNC(SUMIF(N192:N194, N191, F192:F194),0)</f>
        <v>782</v>
      </c>
      <c r="G195" s="15"/>
      <c r="H195" s="16">
        <f>TRUNC(SUMIF(N192:N194, N191, H192:H194),0)</f>
        <v>8097</v>
      </c>
      <c r="I195" s="15"/>
      <c r="J195" s="16">
        <f>TRUNC(SUMIF(N192:N194, N191, J192:J194),0)</f>
        <v>1022</v>
      </c>
      <c r="K195" s="15"/>
      <c r="L195" s="16">
        <f>F195+H195+J195</f>
        <v>9901</v>
      </c>
      <c r="M195" s="9" t="s">
        <v>51</v>
      </c>
      <c r="N195" s="2" t="s">
        <v>78</v>
      </c>
      <c r="O195" s="2" t="s">
        <v>78</v>
      </c>
      <c r="P195" s="2" t="s">
        <v>51</v>
      </c>
      <c r="Q195" s="2" t="s">
        <v>51</v>
      </c>
      <c r="R195" s="2" t="s">
        <v>51</v>
      </c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2" t="s">
        <v>51</v>
      </c>
      <c r="AW195" s="2" t="s">
        <v>51</v>
      </c>
      <c r="AX195" s="2" t="s">
        <v>51</v>
      </c>
      <c r="AY195" s="2" t="s">
        <v>51</v>
      </c>
    </row>
    <row r="196" spans="1:51" ht="30" customHeight="1">
      <c r="A196" s="10"/>
      <c r="B196" s="10"/>
      <c r="C196" s="10"/>
      <c r="D196" s="10"/>
      <c r="E196" s="15"/>
      <c r="F196" s="16"/>
      <c r="G196" s="15"/>
      <c r="H196" s="16"/>
      <c r="I196" s="15"/>
      <c r="J196" s="16"/>
      <c r="K196" s="15"/>
      <c r="L196" s="16"/>
      <c r="M196" s="10"/>
    </row>
    <row r="197" spans="1:51" ht="30" customHeight="1">
      <c r="A197" s="83" t="s">
        <v>596</v>
      </c>
      <c r="B197" s="83"/>
      <c r="C197" s="83"/>
      <c r="D197" s="83"/>
      <c r="E197" s="84"/>
      <c r="F197" s="85"/>
      <c r="G197" s="84"/>
      <c r="H197" s="85"/>
      <c r="I197" s="84"/>
      <c r="J197" s="85"/>
      <c r="K197" s="84"/>
      <c r="L197" s="85"/>
      <c r="M197" s="83"/>
      <c r="N197" s="1" t="s">
        <v>343</v>
      </c>
    </row>
    <row r="198" spans="1:51" ht="30" customHeight="1">
      <c r="A198" s="9" t="s">
        <v>597</v>
      </c>
      <c r="B198" s="9" t="s">
        <v>51</v>
      </c>
      <c r="C198" s="9" t="s">
        <v>88</v>
      </c>
      <c r="D198" s="10">
        <v>0.2</v>
      </c>
      <c r="E198" s="15">
        <f>단가대비표!O15</f>
        <v>20000</v>
      </c>
      <c r="F198" s="16">
        <f t="shared" ref="F198:F204" si="34">TRUNC(E198*D198,1)</f>
        <v>4000</v>
      </c>
      <c r="G198" s="15">
        <f>단가대비표!P15</f>
        <v>0</v>
      </c>
      <c r="H198" s="16">
        <f t="shared" ref="H198:H204" si="35">TRUNC(G198*D198,1)</f>
        <v>0</v>
      </c>
      <c r="I198" s="15">
        <f>단가대비표!V15</f>
        <v>0</v>
      </c>
      <c r="J198" s="16">
        <f t="shared" ref="J198:J204" si="36">TRUNC(I198*D198,1)</f>
        <v>0</v>
      </c>
      <c r="K198" s="15">
        <f t="shared" ref="K198:L204" si="37">TRUNC(E198+G198+I198,1)</f>
        <v>20000</v>
      </c>
      <c r="L198" s="16">
        <f t="shared" si="37"/>
        <v>4000</v>
      </c>
      <c r="M198" s="9" t="s">
        <v>51</v>
      </c>
      <c r="N198" s="2" t="s">
        <v>343</v>
      </c>
      <c r="O198" s="2" t="s">
        <v>598</v>
      </c>
      <c r="P198" s="2" t="s">
        <v>60</v>
      </c>
      <c r="Q198" s="2" t="s">
        <v>60</v>
      </c>
      <c r="R198" s="2" t="s">
        <v>59</v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51</v>
      </c>
      <c r="AW198" s="2" t="s">
        <v>599</v>
      </c>
      <c r="AX198" s="2" t="s">
        <v>51</v>
      </c>
      <c r="AY198" s="2" t="s">
        <v>51</v>
      </c>
    </row>
    <row r="199" spans="1:51" ht="30" customHeight="1">
      <c r="A199" s="9" t="s">
        <v>600</v>
      </c>
      <c r="B199" s="9" t="s">
        <v>601</v>
      </c>
      <c r="C199" s="9" t="s">
        <v>299</v>
      </c>
      <c r="D199" s="10">
        <v>40</v>
      </c>
      <c r="E199" s="15">
        <f>단가대비표!O48</f>
        <v>140</v>
      </c>
      <c r="F199" s="16">
        <f t="shared" si="34"/>
        <v>5600</v>
      </c>
      <c r="G199" s="15">
        <f>단가대비표!P48</f>
        <v>0</v>
      </c>
      <c r="H199" s="16">
        <f t="shared" si="35"/>
        <v>0</v>
      </c>
      <c r="I199" s="15">
        <f>단가대비표!V48</f>
        <v>0</v>
      </c>
      <c r="J199" s="16">
        <f t="shared" si="36"/>
        <v>0</v>
      </c>
      <c r="K199" s="15">
        <f t="shared" si="37"/>
        <v>140</v>
      </c>
      <c r="L199" s="16">
        <f t="shared" si="37"/>
        <v>5600</v>
      </c>
      <c r="M199" s="9" t="s">
        <v>51</v>
      </c>
      <c r="N199" s="2" t="s">
        <v>343</v>
      </c>
      <c r="O199" s="2" t="s">
        <v>602</v>
      </c>
      <c r="P199" s="2" t="s">
        <v>60</v>
      </c>
      <c r="Q199" s="2" t="s">
        <v>60</v>
      </c>
      <c r="R199" s="2" t="s">
        <v>59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 t="s">
        <v>51</v>
      </c>
      <c r="AW199" s="2" t="s">
        <v>603</v>
      </c>
      <c r="AX199" s="2" t="s">
        <v>51</v>
      </c>
      <c r="AY199" s="2" t="s">
        <v>51</v>
      </c>
    </row>
    <row r="200" spans="1:51" ht="30" customHeight="1">
      <c r="A200" s="9" t="s">
        <v>604</v>
      </c>
      <c r="B200" s="9" t="s">
        <v>605</v>
      </c>
      <c r="C200" s="9" t="s">
        <v>88</v>
      </c>
      <c r="D200" s="10">
        <v>0.25</v>
      </c>
      <c r="E200" s="15">
        <f>단가대비표!O17</f>
        <v>28000</v>
      </c>
      <c r="F200" s="16">
        <f t="shared" si="34"/>
        <v>7000</v>
      </c>
      <c r="G200" s="15">
        <f>단가대비표!P17</f>
        <v>0</v>
      </c>
      <c r="H200" s="16">
        <f t="shared" si="35"/>
        <v>0</v>
      </c>
      <c r="I200" s="15">
        <f>단가대비표!V17</f>
        <v>0</v>
      </c>
      <c r="J200" s="16">
        <f t="shared" si="36"/>
        <v>0</v>
      </c>
      <c r="K200" s="15">
        <f t="shared" si="37"/>
        <v>28000</v>
      </c>
      <c r="L200" s="16">
        <f t="shared" si="37"/>
        <v>7000</v>
      </c>
      <c r="M200" s="9" t="s">
        <v>606</v>
      </c>
      <c r="N200" s="2" t="s">
        <v>343</v>
      </c>
      <c r="O200" s="2" t="s">
        <v>607</v>
      </c>
      <c r="P200" s="2" t="s">
        <v>60</v>
      </c>
      <c r="Q200" s="2" t="s">
        <v>60</v>
      </c>
      <c r="R200" s="2" t="s">
        <v>59</v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2" t="s">
        <v>51</v>
      </c>
      <c r="AW200" s="2" t="s">
        <v>608</v>
      </c>
      <c r="AX200" s="2" t="s">
        <v>51</v>
      </c>
      <c r="AY200" s="2" t="s">
        <v>51</v>
      </c>
    </row>
    <row r="201" spans="1:51" ht="30" customHeight="1">
      <c r="A201" s="9" t="s">
        <v>366</v>
      </c>
      <c r="B201" s="9" t="s">
        <v>367</v>
      </c>
      <c r="C201" s="9" t="s">
        <v>88</v>
      </c>
      <c r="D201" s="10">
        <v>1</v>
      </c>
      <c r="E201" s="15">
        <f>단가대비표!O18</f>
        <v>28000</v>
      </c>
      <c r="F201" s="16">
        <f t="shared" si="34"/>
        <v>28000</v>
      </c>
      <c r="G201" s="15">
        <f>단가대비표!P18</f>
        <v>0</v>
      </c>
      <c r="H201" s="16">
        <f t="shared" si="35"/>
        <v>0</v>
      </c>
      <c r="I201" s="15">
        <f>단가대비표!V18</f>
        <v>0</v>
      </c>
      <c r="J201" s="16">
        <f t="shared" si="36"/>
        <v>0</v>
      </c>
      <c r="K201" s="15">
        <f t="shared" si="37"/>
        <v>28000</v>
      </c>
      <c r="L201" s="16">
        <f t="shared" si="37"/>
        <v>28000</v>
      </c>
      <c r="M201" s="9" t="s">
        <v>606</v>
      </c>
      <c r="N201" s="2" t="s">
        <v>343</v>
      </c>
      <c r="O201" s="2" t="s">
        <v>368</v>
      </c>
      <c r="P201" s="2" t="s">
        <v>60</v>
      </c>
      <c r="Q201" s="2" t="s">
        <v>60</v>
      </c>
      <c r="R201" s="2" t="s">
        <v>59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 t="s">
        <v>51</v>
      </c>
      <c r="AW201" s="2" t="s">
        <v>609</v>
      </c>
      <c r="AX201" s="2" t="s">
        <v>51</v>
      </c>
      <c r="AY201" s="2" t="s">
        <v>51</v>
      </c>
    </row>
    <row r="202" spans="1:51" ht="30" customHeight="1">
      <c r="A202" s="9" t="s">
        <v>284</v>
      </c>
      <c r="B202" s="9" t="s">
        <v>285</v>
      </c>
      <c r="C202" s="9" t="s">
        <v>137</v>
      </c>
      <c r="D202" s="10">
        <v>0.49</v>
      </c>
      <c r="E202" s="15">
        <f>단가대비표!O53</f>
        <v>0</v>
      </c>
      <c r="F202" s="16">
        <f t="shared" si="34"/>
        <v>0</v>
      </c>
      <c r="G202" s="15">
        <f>단가대비표!P53</f>
        <v>141096</v>
      </c>
      <c r="H202" s="16">
        <f t="shared" si="35"/>
        <v>69137</v>
      </c>
      <c r="I202" s="15">
        <f>단가대비표!V53</f>
        <v>0</v>
      </c>
      <c r="J202" s="16">
        <f t="shared" si="36"/>
        <v>0</v>
      </c>
      <c r="K202" s="15">
        <f t="shared" si="37"/>
        <v>141096</v>
      </c>
      <c r="L202" s="16">
        <f t="shared" si="37"/>
        <v>69137</v>
      </c>
      <c r="M202" s="9" t="s">
        <v>51</v>
      </c>
      <c r="N202" s="2" t="s">
        <v>343</v>
      </c>
      <c r="O202" s="2" t="s">
        <v>286</v>
      </c>
      <c r="P202" s="2" t="s">
        <v>60</v>
      </c>
      <c r="Q202" s="2" t="s">
        <v>60</v>
      </c>
      <c r="R202" s="2" t="s">
        <v>59</v>
      </c>
      <c r="S202" s="3"/>
      <c r="T202" s="3"/>
      <c r="U202" s="3"/>
      <c r="V202" s="3">
        <v>1</v>
      </c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2" t="s">
        <v>51</v>
      </c>
      <c r="AW202" s="2" t="s">
        <v>610</v>
      </c>
      <c r="AX202" s="2" t="s">
        <v>51</v>
      </c>
      <c r="AY202" s="2" t="s">
        <v>51</v>
      </c>
    </row>
    <row r="203" spans="1:51" ht="30" customHeight="1">
      <c r="A203" s="9" t="s">
        <v>591</v>
      </c>
      <c r="B203" s="9" t="s">
        <v>592</v>
      </c>
      <c r="C203" s="9" t="s">
        <v>326</v>
      </c>
      <c r="D203" s="10">
        <v>0.69</v>
      </c>
      <c r="E203" s="15">
        <f>일위대가목록!E38</f>
        <v>3053</v>
      </c>
      <c r="F203" s="16">
        <f t="shared" si="34"/>
        <v>2106.5</v>
      </c>
      <c r="G203" s="15">
        <f>일위대가목록!F38</f>
        <v>28571</v>
      </c>
      <c r="H203" s="16">
        <f t="shared" si="35"/>
        <v>19713.900000000001</v>
      </c>
      <c r="I203" s="15">
        <f>일위대가목록!G38</f>
        <v>1712</v>
      </c>
      <c r="J203" s="16">
        <f t="shared" si="36"/>
        <v>1181.2</v>
      </c>
      <c r="K203" s="15">
        <f t="shared" si="37"/>
        <v>33336</v>
      </c>
      <c r="L203" s="16">
        <f t="shared" si="37"/>
        <v>23001.599999999999</v>
      </c>
      <c r="M203" s="9" t="s">
        <v>593</v>
      </c>
      <c r="N203" s="2" t="s">
        <v>343</v>
      </c>
      <c r="O203" s="2" t="s">
        <v>594</v>
      </c>
      <c r="P203" s="2" t="s">
        <v>59</v>
      </c>
      <c r="Q203" s="2" t="s">
        <v>60</v>
      </c>
      <c r="R203" s="2" t="s">
        <v>60</v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2" t="s">
        <v>51</v>
      </c>
      <c r="AW203" s="2" t="s">
        <v>611</v>
      </c>
      <c r="AX203" s="2" t="s">
        <v>51</v>
      </c>
      <c r="AY203" s="2" t="s">
        <v>51</v>
      </c>
    </row>
    <row r="204" spans="1:51" ht="30" customHeight="1">
      <c r="A204" s="9" t="s">
        <v>322</v>
      </c>
      <c r="B204" s="9" t="s">
        <v>435</v>
      </c>
      <c r="C204" s="9" t="s">
        <v>104</v>
      </c>
      <c r="D204" s="10">
        <v>1</v>
      </c>
      <c r="E204" s="15">
        <v>0</v>
      </c>
      <c r="F204" s="16">
        <f t="shared" si="34"/>
        <v>0</v>
      </c>
      <c r="G204" s="15">
        <v>0</v>
      </c>
      <c r="H204" s="16">
        <f t="shared" si="35"/>
        <v>0</v>
      </c>
      <c r="I204" s="15">
        <f>TRUNC(SUMIF(V198:V204, RIGHTB(O204, 1), H198:H204)*U204, 2)</f>
        <v>1382.74</v>
      </c>
      <c r="J204" s="16">
        <f t="shared" si="36"/>
        <v>1382.7</v>
      </c>
      <c r="K204" s="15">
        <f t="shared" si="37"/>
        <v>1382.7</v>
      </c>
      <c r="L204" s="16">
        <f t="shared" si="37"/>
        <v>1382.7</v>
      </c>
      <c r="M204" s="9" t="s">
        <v>51</v>
      </c>
      <c r="N204" s="2" t="s">
        <v>343</v>
      </c>
      <c r="O204" s="2" t="s">
        <v>105</v>
      </c>
      <c r="P204" s="2" t="s">
        <v>60</v>
      </c>
      <c r="Q204" s="2" t="s">
        <v>60</v>
      </c>
      <c r="R204" s="2" t="s">
        <v>60</v>
      </c>
      <c r="S204" s="3">
        <v>1</v>
      </c>
      <c r="T204" s="3">
        <v>2</v>
      </c>
      <c r="U204" s="3">
        <v>0.02</v>
      </c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2" t="s">
        <v>51</v>
      </c>
      <c r="AW204" s="2" t="s">
        <v>612</v>
      </c>
      <c r="AX204" s="2" t="s">
        <v>51</v>
      </c>
      <c r="AY204" s="2" t="s">
        <v>51</v>
      </c>
    </row>
    <row r="205" spans="1:51" ht="30" customHeight="1">
      <c r="A205" s="9" t="s">
        <v>282</v>
      </c>
      <c r="B205" s="9" t="s">
        <v>51</v>
      </c>
      <c r="C205" s="9" t="s">
        <v>51</v>
      </c>
      <c r="D205" s="10"/>
      <c r="E205" s="15"/>
      <c r="F205" s="16">
        <f>TRUNC(SUMIF(N198:N204, N197, F198:F204),0)</f>
        <v>46706</v>
      </c>
      <c r="G205" s="15"/>
      <c r="H205" s="16">
        <f>TRUNC(SUMIF(N198:N204, N197, H198:H204),0)</f>
        <v>88850</v>
      </c>
      <c r="I205" s="15"/>
      <c r="J205" s="16">
        <f>TRUNC(SUMIF(N198:N204, N197, J198:J204),0)</f>
        <v>2563</v>
      </c>
      <c r="K205" s="15"/>
      <c r="L205" s="16">
        <f>F205+H205+J205</f>
        <v>138119</v>
      </c>
      <c r="M205" s="9" t="s">
        <v>51</v>
      </c>
      <c r="N205" s="2" t="s">
        <v>78</v>
      </c>
      <c r="O205" s="2" t="s">
        <v>78</v>
      </c>
      <c r="P205" s="2" t="s">
        <v>51</v>
      </c>
      <c r="Q205" s="2" t="s">
        <v>51</v>
      </c>
      <c r="R205" s="2" t="s">
        <v>51</v>
      </c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2" t="s">
        <v>51</v>
      </c>
      <c r="AW205" s="2" t="s">
        <v>51</v>
      </c>
      <c r="AX205" s="2" t="s">
        <v>51</v>
      </c>
      <c r="AY205" s="2" t="s">
        <v>51</v>
      </c>
    </row>
    <row r="206" spans="1:51" ht="30" customHeight="1">
      <c r="A206" s="10"/>
      <c r="B206" s="10"/>
      <c r="C206" s="10"/>
      <c r="D206" s="10"/>
      <c r="E206" s="15"/>
      <c r="F206" s="16"/>
      <c r="G206" s="15"/>
      <c r="H206" s="16"/>
      <c r="I206" s="15"/>
      <c r="J206" s="16"/>
      <c r="K206" s="15"/>
      <c r="L206" s="16"/>
      <c r="M206" s="10"/>
    </row>
    <row r="207" spans="1:51" ht="30" customHeight="1">
      <c r="A207" s="83" t="s">
        <v>613</v>
      </c>
      <c r="B207" s="83"/>
      <c r="C207" s="83"/>
      <c r="D207" s="83"/>
      <c r="E207" s="84"/>
      <c r="F207" s="85"/>
      <c r="G207" s="84"/>
      <c r="H207" s="85"/>
      <c r="I207" s="84"/>
      <c r="J207" s="85"/>
      <c r="K207" s="84"/>
      <c r="L207" s="85"/>
      <c r="M207" s="83"/>
      <c r="N207" s="1" t="s">
        <v>348</v>
      </c>
    </row>
    <row r="208" spans="1:51" ht="30" customHeight="1">
      <c r="A208" s="9" t="s">
        <v>614</v>
      </c>
      <c r="B208" s="9" t="s">
        <v>615</v>
      </c>
      <c r="C208" s="9" t="s">
        <v>56</v>
      </c>
      <c r="D208" s="10">
        <v>1</v>
      </c>
      <c r="E208" s="15">
        <f>일위대가목록!E39</f>
        <v>7872</v>
      </c>
      <c r="F208" s="16">
        <f>TRUNC(E208*D208,1)</f>
        <v>7872</v>
      </c>
      <c r="G208" s="15">
        <f>일위대가목록!F39</f>
        <v>0</v>
      </c>
      <c r="H208" s="16">
        <f>TRUNC(G208*D208,1)</f>
        <v>0</v>
      </c>
      <c r="I208" s="15">
        <f>일위대가목록!G39</f>
        <v>0</v>
      </c>
      <c r="J208" s="16">
        <f>TRUNC(I208*D208,1)</f>
        <v>0</v>
      </c>
      <c r="K208" s="15">
        <f>TRUNC(E208+G208+I208,1)</f>
        <v>7872</v>
      </c>
      <c r="L208" s="16">
        <f>TRUNC(F208+H208+J208,1)</f>
        <v>7872</v>
      </c>
      <c r="M208" s="9" t="s">
        <v>616</v>
      </c>
      <c r="N208" s="2" t="s">
        <v>348</v>
      </c>
      <c r="O208" s="2" t="s">
        <v>617</v>
      </c>
      <c r="P208" s="2" t="s">
        <v>59</v>
      </c>
      <c r="Q208" s="2" t="s">
        <v>60</v>
      </c>
      <c r="R208" s="2" t="s">
        <v>60</v>
      </c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2" t="s">
        <v>51</v>
      </c>
      <c r="AW208" s="2" t="s">
        <v>618</v>
      </c>
      <c r="AX208" s="2" t="s">
        <v>51</v>
      </c>
      <c r="AY208" s="2" t="s">
        <v>51</v>
      </c>
    </row>
    <row r="209" spans="1:51" ht="30" customHeight="1">
      <c r="A209" s="9" t="s">
        <v>619</v>
      </c>
      <c r="B209" s="9" t="s">
        <v>620</v>
      </c>
      <c r="C209" s="9" t="s">
        <v>56</v>
      </c>
      <c r="D209" s="10">
        <v>1</v>
      </c>
      <c r="E209" s="15">
        <f>일위대가목록!E40</f>
        <v>0</v>
      </c>
      <c r="F209" s="16">
        <f>TRUNC(E209*D209,1)</f>
        <v>0</v>
      </c>
      <c r="G209" s="15">
        <f>일위대가목록!F40</f>
        <v>25449</v>
      </c>
      <c r="H209" s="16">
        <f>TRUNC(G209*D209,1)</f>
        <v>25449</v>
      </c>
      <c r="I209" s="15">
        <f>일위대가목록!G40</f>
        <v>254</v>
      </c>
      <c r="J209" s="16">
        <f>TRUNC(I209*D209,1)</f>
        <v>254</v>
      </c>
      <c r="K209" s="15">
        <f>TRUNC(E209+G209+I209,1)</f>
        <v>25703</v>
      </c>
      <c r="L209" s="16">
        <f>TRUNC(F209+H209+J209,1)</f>
        <v>25703</v>
      </c>
      <c r="M209" s="9" t="s">
        <v>621</v>
      </c>
      <c r="N209" s="2" t="s">
        <v>348</v>
      </c>
      <c r="O209" s="2" t="s">
        <v>622</v>
      </c>
      <c r="P209" s="2" t="s">
        <v>59</v>
      </c>
      <c r="Q209" s="2" t="s">
        <v>60</v>
      </c>
      <c r="R209" s="2" t="s">
        <v>60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2" t="s">
        <v>51</v>
      </c>
      <c r="AW209" s="2" t="s">
        <v>623</v>
      </c>
      <c r="AX209" s="2" t="s">
        <v>51</v>
      </c>
      <c r="AY209" s="2" t="s">
        <v>51</v>
      </c>
    </row>
    <row r="210" spans="1:51" ht="30" customHeight="1">
      <c r="A210" s="9" t="s">
        <v>282</v>
      </c>
      <c r="B210" s="9" t="s">
        <v>51</v>
      </c>
      <c r="C210" s="9" t="s">
        <v>51</v>
      </c>
      <c r="D210" s="10"/>
      <c r="E210" s="15"/>
      <c r="F210" s="16">
        <f>TRUNC(SUMIF(N208:N209, N207, F208:F209),0)</f>
        <v>7872</v>
      </c>
      <c r="G210" s="15"/>
      <c r="H210" s="16">
        <f>TRUNC(SUMIF(N208:N209, N207, H208:H209),0)</f>
        <v>25449</v>
      </c>
      <c r="I210" s="15"/>
      <c r="J210" s="16">
        <f>TRUNC(SUMIF(N208:N209, N207, J208:J209),0)</f>
        <v>254</v>
      </c>
      <c r="K210" s="15"/>
      <c r="L210" s="16">
        <f>F210+H210+J210</f>
        <v>33575</v>
      </c>
      <c r="M210" s="9" t="s">
        <v>51</v>
      </c>
      <c r="N210" s="2" t="s">
        <v>78</v>
      </c>
      <c r="O210" s="2" t="s">
        <v>78</v>
      </c>
      <c r="P210" s="2" t="s">
        <v>51</v>
      </c>
      <c r="Q210" s="2" t="s">
        <v>51</v>
      </c>
      <c r="R210" s="2" t="s">
        <v>51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2" t="s">
        <v>51</v>
      </c>
      <c r="AW210" s="2" t="s">
        <v>51</v>
      </c>
      <c r="AX210" s="2" t="s">
        <v>51</v>
      </c>
      <c r="AY210" s="2" t="s">
        <v>51</v>
      </c>
    </row>
    <row r="211" spans="1:51" ht="30" customHeight="1">
      <c r="A211" s="10"/>
      <c r="B211" s="10"/>
      <c r="C211" s="10"/>
      <c r="D211" s="10"/>
      <c r="E211" s="15"/>
      <c r="F211" s="16"/>
      <c r="G211" s="15"/>
      <c r="H211" s="16"/>
      <c r="I211" s="15"/>
      <c r="J211" s="16"/>
      <c r="K211" s="15"/>
      <c r="L211" s="16"/>
      <c r="M211" s="10"/>
    </row>
    <row r="212" spans="1:51" ht="30" customHeight="1">
      <c r="A212" s="83" t="s">
        <v>624</v>
      </c>
      <c r="B212" s="83"/>
      <c r="C212" s="83"/>
      <c r="D212" s="83"/>
      <c r="E212" s="84"/>
      <c r="F212" s="85"/>
      <c r="G212" s="84"/>
      <c r="H212" s="85"/>
      <c r="I212" s="84"/>
      <c r="J212" s="85"/>
      <c r="K212" s="84"/>
      <c r="L212" s="85"/>
      <c r="M212" s="83"/>
      <c r="N212" s="1" t="s">
        <v>352</v>
      </c>
    </row>
    <row r="213" spans="1:51" ht="30" customHeight="1">
      <c r="A213" s="9" t="s">
        <v>600</v>
      </c>
      <c r="B213" s="9" t="s">
        <v>601</v>
      </c>
      <c r="C213" s="9" t="s">
        <v>299</v>
      </c>
      <c r="D213" s="10">
        <v>360</v>
      </c>
      <c r="E213" s="15">
        <f>단가대비표!O48</f>
        <v>140</v>
      </c>
      <c r="F213" s="16">
        <f t="shared" ref="F213:F218" si="38">TRUNC(E213*D213,1)</f>
        <v>50400</v>
      </c>
      <c r="G213" s="15">
        <f>단가대비표!P48</f>
        <v>0</v>
      </c>
      <c r="H213" s="16">
        <f t="shared" ref="H213:H218" si="39">TRUNC(G213*D213,1)</f>
        <v>0</v>
      </c>
      <c r="I213" s="15">
        <f>단가대비표!V48</f>
        <v>0</v>
      </c>
      <c r="J213" s="16">
        <f t="shared" ref="J213:J218" si="40">TRUNC(I213*D213,1)</f>
        <v>0</v>
      </c>
      <c r="K213" s="15">
        <f t="shared" ref="K213:L218" si="41">TRUNC(E213+G213+I213,1)</f>
        <v>140</v>
      </c>
      <c r="L213" s="16">
        <f t="shared" si="41"/>
        <v>50400</v>
      </c>
      <c r="M213" s="9" t="s">
        <v>51</v>
      </c>
      <c r="N213" s="2" t="s">
        <v>352</v>
      </c>
      <c r="O213" s="2" t="s">
        <v>602</v>
      </c>
      <c r="P213" s="2" t="s">
        <v>60</v>
      </c>
      <c r="Q213" s="2" t="s">
        <v>60</v>
      </c>
      <c r="R213" s="2" t="s">
        <v>59</v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2" t="s">
        <v>51</v>
      </c>
      <c r="AW213" s="2" t="s">
        <v>626</v>
      </c>
      <c r="AX213" s="2" t="s">
        <v>51</v>
      </c>
      <c r="AY213" s="2" t="s">
        <v>51</v>
      </c>
    </row>
    <row r="214" spans="1:51" ht="30" customHeight="1">
      <c r="A214" s="9" t="s">
        <v>476</v>
      </c>
      <c r="B214" s="9" t="s">
        <v>627</v>
      </c>
      <c r="C214" s="9" t="s">
        <v>299</v>
      </c>
      <c r="D214" s="10">
        <v>150</v>
      </c>
      <c r="E214" s="15">
        <f>단가대비표!O29</f>
        <v>218.18</v>
      </c>
      <c r="F214" s="16">
        <f t="shared" si="38"/>
        <v>32727</v>
      </c>
      <c r="G214" s="15">
        <f>단가대비표!P29</f>
        <v>0</v>
      </c>
      <c r="H214" s="16">
        <f t="shared" si="39"/>
        <v>0</v>
      </c>
      <c r="I214" s="15">
        <f>단가대비표!V29</f>
        <v>0</v>
      </c>
      <c r="J214" s="16">
        <f t="shared" si="40"/>
        <v>0</v>
      </c>
      <c r="K214" s="15">
        <f t="shared" si="41"/>
        <v>218.1</v>
      </c>
      <c r="L214" s="16">
        <f t="shared" si="41"/>
        <v>32727</v>
      </c>
      <c r="M214" s="9" t="s">
        <v>51</v>
      </c>
      <c r="N214" s="2" t="s">
        <v>352</v>
      </c>
      <c r="O214" s="2" t="s">
        <v>628</v>
      </c>
      <c r="P214" s="2" t="s">
        <v>60</v>
      </c>
      <c r="Q214" s="2" t="s">
        <v>60</v>
      </c>
      <c r="R214" s="2" t="s">
        <v>59</v>
      </c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2" t="s">
        <v>51</v>
      </c>
      <c r="AW214" s="2" t="s">
        <v>629</v>
      </c>
      <c r="AX214" s="2" t="s">
        <v>51</v>
      </c>
      <c r="AY214" s="2" t="s">
        <v>51</v>
      </c>
    </row>
    <row r="215" spans="1:51" ht="30" customHeight="1">
      <c r="A215" s="9" t="s">
        <v>480</v>
      </c>
      <c r="B215" s="9" t="s">
        <v>481</v>
      </c>
      <c r="C215" s="9" t="s">
        <v>88</v>
      </c>
      <c r="D215" s="10">
        <v>1.1000000000000001</v>
      </c>
      <c r="E215" s="15">
        <f>단가대비표!O19</f>
        <v>25000</v>
      </c>
      <c r="F215" s="16">
        <f t="shared" si="38"/>
        <v>27500</v>
      </c>
      <c r="G215" s="15">
        <f>단가대비표!P19</f>
        <v>0</v>
      </c>
      <c r="H215" s="16">
        <f t="shared" si="39"/>
        <v>0</v>
      </c>
      <c r="I215" s="15">
        <f>단가대비표!V19</f>
        <v>0</v>
      </c>
      <c r="J215" s="16">
        <f t="shared" si="40"/>
        <v>0</v>
      </c>
      <c r="K215" s="15">
        <f t="shared" si="41"/>
        <v>25000</v>
      </c>
      <c r="L215" s="16">
        <f t="shared" si="41"/>
        <v>27500</v>
      </c>
      <c r="M215" s="9" t="s">
        <v>51</v>
      </c>
      <c r="N215" s="2" t="s">
        <v>352</v>
      </c>
      <c r="O215" s="2" t="s">
        <v>482</v>
      </c>
      <c r="P215" s="2" t="s">
        <v>60</v>
      </c>
      <c r="Q215" s="2" t="s">
        <v>60</v>
      </c>
      <c r="R215" s="2" t="s">
        <v>59</v>
      </c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2" t="s">
        <v>51</v>
      </c>
      <c r="AW215" s="2" t="s">
        <v>630</v>
      </c>
      <c r="AX215" s="2" t="s">
        <v>51</v>
      </c>
      <c r="AY215" s="2" t="s">
        <v>51</v>
      </c>
    </row>
    <row r="216" spans="1:51" ht="30" customHeight="1">
      <c r="A216" s="9" t="s">
        <v>631</v>
      </c>
      <c r="B216" s="9" t="s">
        <v>409</v>
      </c>
      <c r="C216" s="9" t="s">
        <v>137</v>
      </c>
      <c r="D216" s="10">
        <v>0.47</v>
      </c>
      <c r="E216" s="15">
        <f>단가대비표!O66</f>
        <v>0</v>
      </c>
      <c r="F216" s="16">
        <f t="shared" si="38"/>
        <v>0</v>
      </c>
      <c r="G216" s="15">
        <f>단가대비표!P66</f>
        <v>123074</v>
      </c>
      <c r="H216" s="16">
        <f t="shared" si="39"/>
        <v>57844.7</v>
      </c>
      <c r="I216" s="15">
        <f>단가대비표!V66</f>
        <v>0</v>
      </c>
      <c r="J216" s="16">
        <f t="shared" si="40"/>
        <v>0</v>
      </c>
      <c r="K216" s="15">
        <f t="shared" si="41"/>
        <v>123074</v>
      </c>
      <c r="L216" s="16">
        <f t="shared" si="41"/>
        <v>57844.7</v>
      </c>
      <c r="M216" s="9" t="s">
        <v>51</v>
      </c>
      <c r="N216" s="2" t="s">
        <v>352</v>
      </c>
      <c r="O216" s="2" t="s">
        <v>632</v>
      </c>
      <c r="P216" s="2" t="s">
        <v>60</v>
      </c>
      <c r="Q216" s="2" t="s">
        <v>60</v>
      </c>
      <c r="R216" s="2" t="s">
        <v>59</v>
      </c>
      <c r="S216" s="3"/>
      <c r="T216" s="3"/>
      <c r="U216" s="3"/>
      <c r="V216" s="3">
        <v>1</v>
      </c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2" t="s">
        <v>51</v>
      </c>
      <c r="AW216" s="2" t="s">
        <v>633</v>
      </c>
      <c r="AX216" s="2" t="s">
        <v>51</v>
      </c>
      <c r="AY216" s="2" t="s">
        <v>51</v>
      </c>
    </row>
    <row r="217" spans="1:51" ht="30" customHeight="1">
      <c r="A217" s="9" t="s">
        <v>284</v>
      </c>
      <c r="B217" s="9" t="s">
        <v>285</v>
      </c>
      <c r="C217" s="9" t="s">
        <v>137</v>
      </c>
      <c r="D217" s="10">
        <v>0.47</v>
      </c>
      <c r="E217" s="15">
        <f>단가대비표!O53</f>
        <v>0</v>
      </c>
      <c r="F217" s="16">
        <f t="shared" si="38"/>
        <v>0</v>
      </c>
      <c r="G217" s="15">
        <f>단가대비표!P53</f>
        <v>141096</v>
      </c>
      <c r="H217" s="16">
        <f t="shared" si="39"/>
        <v>66315.100000000006</v>
      </c>
      <c r="I217" s="15">
        <f>단가대비표!V53</f>
        <v>0</v>
      </c>
      <c r="J217" s="16">
        <f t="shared" si="40"/>
        <v>0</v>
      </c>
      <c r="K217" s="15">
        <f t="shared" si="41"/>
        <v>141096</v>
      </c>
      <c r="L217" s="16">
        <f t="shared" si="41"/>
        <v>66315.100000000006</v>
      </c>
      <c r="M217" s="9" t="s">
        <v>51</v>
      </c>
      <c r="N217" s="2" t="s">
        <v>352</v>
      </c>
      <c r="O217" s="2" t="s">
        <v>286</v>
      </c>
      <c r="P217" s="2" t="s">
        <v>60</v>
      </c>
      <c r="Q217" s="2" t="s">
        <v>60</v>
      </c>
      <c r="R217" s="2" t="s">
        <v>59</v>
      </c>
      <c r="S217" s="3"/>
      <c r="T217" s="3"/>
      <c r="U217" s="3"/>
      <c r="V217" s="3">
        <v>1</v>
      </c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51</v>
      </c>
      <c r="AW217" s="2" t="s">
        <v>634</v>
      </c>
      <c r="AX217" s="2" t="s">
        <v>51</v>
      </c>
      <c r="AY217" s="2" t="s">
        <v>51</v>
      </c>
    </row>
    <row r="218" spans="1:51" ht="30" customHeight="1">
      <c r="A218" s="9" t="s">
        <v>322</v>
      </c>
      <c r="B218" s="9" t="s">
        <v>435</v>
      </c>
      <c r="C218" s="9" t="s">
        <v>104</v>
      </c>
      <c r="D218" s="10">
        <v>1</v>
      </c>
      <c r="E218" s="15">
        <f>TRUNC(SUMIF(V213:V218, RIGHTB(O218, 1), H213:H218)*U218, 2)</f>
        <v>2483.19</v>
      </c>
      <c r="F218" s="16">
        <f t="shared" si="38"/>
        <v>2483.1</v>
      </c>
      <c r="G218" s="15">
        <v>0</v>
      </c>
      <c r="H218" s="16">
        <f t="shared" si="39"/>
        <v>0</v>
      </c>
      <c r="I218" s="15">
        <v>0</v>
      </c>
      <c r="J218" s="16">
        <f t="shared" si="40"/>
        <v>0</v>
      </c>
      <c r="K218" s="15">
        <f t="shared" si="41"/>
        <v>2483.1</v>
      </c>
      <c r="L218" s="16">
        <f t="shared" si="41"/>
        <v>2483.1</v>
      </c>
      <c r="M218" s="9" t="s">
        <v>51</v>
      </c>
      <c r="N218" s="2" t="s">
        <v>352</v>
      </c>
      <c r="O218" s="2" t="s">
        <v>105</v>
      </c>
      <c r="P218" s="2" t="s">
        <v>60</v>
      </c>
      <c r="Q218" s="2" t="s">
        <v>60</v>
      </c>
      <c r="R218" s="2" t="s">
        <v>60</v>
      </c>
      <c r="S218" s="3">
        <v>1</v>
      </c>
      <c r="T218" s="3">
        <v>0</v>
      </c>
      <c r="U218" s="3">
        <v>0.02</v>
      </c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2" t="s">
        <v>51</v>
      </c>
      <c r="AW218" s="2" t="s">
        <v>635</v>
      </c>
      <c r="AX218" s="2" t="s">
        <v>51</v>
      </c>
      <c r="AY218" s="2" t="s">
        <v>51</v>
      </c>
    </row>
    <row r="219" spans="1:51" ht="30" customHeight="1">
      <c r="A219" s="9" t="s">
        <v>282</v>
      </c>
      <c r="B219" s="9" t="s">
        <v>51</v>
      </c>
      <c r="C219" s="9" t="s">
        <v>51</v>
      </c>
      <c r="D219" s="10"/>
      <c r="E219" s="15"/>
      <c r="F219" s="16">
        <f>TRUNC(SUMIF(N213:N218, N212, F213:F218),0)</f>
        <v>113110</v>
      </c>
      <c r="G219" s="15"/>
      <c r="H219" s="16">
        <f>TRUNC(SUMIF(N213:N218, N212, H213:H218),0)</f>
        <v>124159</v>
      </c>
      <c r="I219" s="15"/>
      <c r="J219" s="16">
        <f>TRUNC(SUMIF(N213:N218, N212, J213:J218),0)</f>
        <v>0</v>
      </c>
      <c r="K219" s="15"/>
      <c r="L219" s="16">
        <f>F219+H219+J219</f>
        <v>237269</v>
      </c>
      <c r="M219" s="9" t="s">
        <v>51</v>
      </c>
      <c r="N219" s="2" t="s">
        <v>78</v>
      </c>
      <c r="O219" s="2" t="s">
        <v>78</v>
      </c>
      <c r="P219" s="2" t="s">
        <v>51</v>
      </c>
      <c r="Q219" s="2" t="s">
        <v>51</v>
      </c>
      <c r="R219" s="2" t="s">
        <v>51</v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2" t="s">
        <v>51</v>
      </c>
      <c r="AW219" s="2" t="s">
        <v>51</v>
      </c>
      <c r="AX219" s="2" t="s">
        <v>51</v>
      </c>
      <c r="AY219" s="2" t="s">
        <v>51</v>
      </c>
    </row>
    <row r="220" spans="1:51" ht="30" customHeight="1">
      <c r="A220" s="10"/>
      <c r="B220" s="10"/>
      <c r="C220" s="10"/>
      <c r="D220" s="10"/>
      <c r="E220" s="15"/>
      <c r="F220" s="16"/>
      <c r="G220" s="15"/>
      <c r="H220" s="16"/>
      <c r="I220" s="15"/>
      <c r="J220" s="16"/>
      <c r="K220" s="15"/>
      <c r="L220" s="16"/>
      <c r="M220" s="10"/>
    </row>
    <row r="221" spans="1:51" ht="30" customHeight="1">
      <c r="A221" s="83" t="s">
        <v>636</v>
      </c>
      <c r="B221" s="83"/>
      <c r="C221" s="83"/>
      <c r="D221" s="83"/>
      <c r="E221" s="84"/>
      <c r="F221" s="85"/>
      <c r="G221" s="84"/>
      <c r="H221" s="85"/>
      <c r="I221" s="84"/>
      <c r="J221" s="85"/>
      <c r="K221" s="84"/>
      <c r="L221" s="85"/>
      <c r="M221" s="83"/>
      <c r="N221" s="1" t="s">
        <v>356</v>
      </c>
    </row>
    <row r="222" spans="1:51" ht="30" customHeight="1">
      <c r="A222" s="9" t="s">
        <v>408</v>
      </c>
      <c r="B222" s="9" t="s">
        <v>409</v>
      </c>
      <c r="C222" s="9" t="s">
        <v>137</v>
      </c>
      <c r="D222" s="10">
        <v>0.52</v>
      </c>
      <c r="E222" s="15">
        <f>단가대비표!O65</f>
        <v>0</v>
      </c>
      <c r="F222" s="16">
        <f>TRUNC(E222*D222,1)</f>
        <v>0</v>
      </c>
      <c r="G222" s="15">
        <f>단가대비표!P65</f>
        <v>324939</v>
      </c>
      <c r="H222" s="16">
        <f>TRUNC(G222*D222,1)</f>
        <v>168968.2</v>
      </c>
      <c r="I222" s="15">
        <f>단가대비표!V65</f>
        <v>0</v>
      </c>
      <c r="J222" s="16">
        <f>TRUNC(I222*D222,1)</f>
        <v>0</v>
      </c>
      <c r="K222" s="15">
        <f t="shared" ref="K222:L225" si="42">TRUNC(E222+G222+I222,1)</f>
        <v>324939</v>
      </c>
      <c r="L222" s="16">
        <f t="shared" si="42"/>
        <v>168968.2</v>
      </c>
      <c r="M222" s="9" t="s">
        <v>51</v>
      </c>
      <c r="N222" s="2" t="s">
        <v>356</v>
      </c>
      <c r="O222" s="2" t="s">
        <v>410</v>
      </c>
      <c r="P222" s="2" t="s">
        <v>60</v>
      </c>
      <c r="Q222" s="2" t="s">
        <v>60</v>
      </c>
      <c r="R222" s="2" t="s">
        <v>59</v>
      </c>
      <c r="S222" s="3"/>
      <c r="T222" s="3"/>
      <c r="U222" s="3"/>
      <c r="V222" s="3">
        <v>1</v>
      </c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2" t="s">
        <v>51</v>
      </c>
      <c r="AW222" s="2" t="s">
        <v>637</v>
      </c>
      <c r="AX222" s="2" t="s">
        <v>51</v>
      </c>
      <c r="AY222" s="2" t="s">
        <v>51</v>
      </c>
    </row>
    <row r="223" spans="1:51" ht="30" customHeight="1">
      <c r="A223" s="9" t="s">
        <v>638</v>
      </c>
      <c r="B223" s="9" t="s">
        <v>409</v>
      </c>
      <c r="C223" s="9" t="s">
        <v>137</v>
      </c>
      <c r="D223" s="10">
        <v>0.21</v>
      </c>
      <c r="E223" s="15">
        <f>단가대비표!O67</f>
        <v>0</v>
      </c>
      <c r="F223" s="16">
        <f>TRUNC(E223*D223,1)</f>
        <v>0</v>
      </c>
      <c r="G223" s="15">
        <f>단가대비표!P67</f>
        <v>256000</v>
      </c>
      <c r="H223" s="16">
        <f>TRUNC(G223*D223,1)</f>
        <v>53760</v>
      </c>
      <c r="I223" s="15">
        <f>단가대비표!V67</f>
        <v>0</v>
      </c>
      <c r="J223" s="16">
        <f>TRUNC(I223*D223,1)</f>
        <v>0</v>
      </c>
      <c r="K223" s="15">
        <f t="shared" si="42"/>
        <v>256000</v>
      </c>
      <c r="L223" s="16">
        <f t="shared" si="42"/>
        <v>53760</v>
      </c>
      <c r="M223" s="9" t="s">
        <v>639</v>
      </c>
      <c r="N223" s="2" t="s">
        <v>356</v>
      </c>
      <c r="O223" s="2" t="s">
        <v>640</v>
      </c>
      <c r="P223" s="2" t="s">
        <v>60</v>
      </c>
      <c r="Q223" s="2" t="s">
        <v>60</v>
      </c>
      <c r="R223" s="2" t="s">
        <v>59</v>
      </c>
      <c r="S223" s="3"/>
      <c r="T223" s="3"/>
      <c r="U223" s="3"/>
      <c r="V223" s="3">
        <v>1</v>
      </c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2" t="s">
        <v>51</v>
      </c>
      <c r="AW223" s="2" t="s">
        <v>641</v>
      </c>
      <c r="AX223" s="2" t="s">
        <v>51</v>
      </c>
      <c r="AY223" s="2" t="s">
        <v>51</v>
      </c>
    </row>
    <row r="224" spans="1:51" ht="30" customHeight="1">
      <c r="A224" s="9" t="s">
        <v>284</v>
      </c>
      <c r="B224" s="9" t="s">
        <v>285</v>
      </c>
      <c r="C224" s="9" t="s">
        <v>137</v>
      </c>
      <c r="D224" s="10">
        <v>0.11</v>
      </c>
      <c r="E224" s="15">
        <f>단가대비표!O53</f>
        <v>0</v>
      </c>
      <c r="F224" s="16">
        <f>TRUNC(E224*D224,1)</f>
        <v>0</v>
      </c>
      <c r="G224" s="15">
        <f>단가대비표!P53</f>
        <v>141096</v>
      </c>
      <c r="H224" s="16">
        <f>TRUNC(G224*D224,1)</f>
        <v>15520.5</v>
      </c>
      <c r="I224" s="15">
        <f>단가대비표!V53</f>
        <v>0</v>
      </c>
      <c r="J224" s="16">
        <f>TRUNC(I224*D224,1)</f>
        <v>0</v>
      </c>
      <c r="K224" s="15">
        <f t="shared" si="42"/>
        <v>141096</v>
      </c>
      <c r="L224" s="16">
        <f t="shared" si="42"/>
        <v>15520.5</v>
      </c>
      <c r="M224" s="9" t="s">
        <v>51</v>
      </c>
      <c r="N224" s="2" t="s">
        <v>356</v>
      </c>
      <c r="O224" s="2" t="s">
        <v>286</v>
      </c>
      <c r="P224" s="2" t="s">
        <v>60</v>
      </c>
      <c r="Q224" s="2" t="s">
        <v>60</v>
      </c>
      <c r="R224" s="2" t="s">
        <v>59</v>
      </c>
      <c r="S224" s="3"/>
      <c r="T224" s="3"/>
      <c r="U224" s="3"/>
      <c r="V224" s="3">
        <v>1</v>
      </c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2" t="s">
        <v>51</v>
      </c>
      <c r="AW224" s="2" t="s">
        <v>642</v>
      </c>
      <c r="AX224" s="2" t="s">
        <v>51</v>
      </c>
      <c r="AY224" s="2" t="s">
        <v>51</v>
      </c>
    </row>
    <row r="225" spans="1:51" ht="30" customHeight="1">
      <c r="A225" s="9" t="s">
        <v>322</v>
      </c>
      <c r="B225" s="9" t="s">
        <v>412</v>
      </c>
      <c r="C225" s="9" t="s">
        <v>104</v>
      </c>
      <c r="D225" s="10">
        <v>1</v>
      </c>
      <c r="E225" s="15">
        <v>0</v>
      </c>
      <c r="F225" s="16">
        <f>TRUNC(E225*D225,1)</f>
        <v>0</v>
      </c>
      <c r="G225" s="15">
        <v>0</v>
      </c>
      <c r="H225" s="16">
        <f>TRUNC(G225*D225,1)</f>
        <v>0</v>
      </c>
      <c r="I225" s="15">
        <f>TRUNC(SUMIF(V222:V225, RIGHTB(O225, 1), H222:H225)*U225, 2)</f>
        <v>11912.43</v>
      </c>
      <c r="J225" s="16">
        <f>TRUNC(I225*D225,1)</f>
        <v>11912.4</v>
      </c>
      <c r="K225" s="15">
        <f t="shared" si="42"/>
        <v>11912.4</v>
      </c>
      <c r="L225" s="16">
        <f t="shared" si="42"/>
        <v>11912.4</v>
      </c>
      <c r="M225" s="9" t="s">
        <v>51</v>
      </c>
      <c r="N225" s="2" t="s">
        <v>356</v>
      </c>
      <c r="O225" s="2" t="s">
        <v>105</v>
      </c>
      <c r="P225" s="2" t="s">
        <v>60</v>
      </c>
      <c r="Q225" s="2" t="s">
        <v>60</v>
      </c>
      <c r="R225" s="2" t="s">
        <v>60</v>
      </c>
      <c r="S225" s="3">
        <v>1</v>
      </c>
      <c r="T225" s="3">
        <v>2</v>
      </c>
      <c r="U225" s="3">
        <v>0.05</v>
      </c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2" t="s">
        <v>51</v>
      </c>
      <c r="AW225" s="2" t="s">
        <v>643</v>
      </c>
      <c r="AX225" s="2" t="s">
        <v>51</v>
      </c>
      <c r="AY225" s="2" t="s">
        <v>51</v>
      </c>
    </row>
    <row r="226" spans="1:51" ht="30" customHeight="1">
      <c r="A226" s="9" t="s">
        <v>282</v>
      </c>
      <c r="B226" s="9" t="s">
        <v>51</v>
      </c>
      <c r="C226" s="9" t="s">
        <v>51</v>
      </c>
      <c r="D226" s="10"/>
      <c r="E226" s="15"/>
      <c r="F226" s="16">
        <f>TRUNC(SUMIF(N222:N225, N221, F222:F225),0)</f>
        <v>0</v>
      </c>
      <c r="G226" s="15"/>
      <c r="H226" s="16">
        <f>TRUNC(SUMIF(N222:N225, N221, H222:H225),0)</f>
        <v>238248</v>
      </c>
      <c r="I226" s="15"/>
      <c r="J226" s="16">
        <f>TRUNC(SUMIF(N222:N225, N221, J222:J225),0)</f>
        <v>11912</v>
      </c>
      <c r="K226" s="15"/>
      <c r="L226" s="16">
        <f>F226+H226+J226</f>
        <v>250160</v>
      </c>
      <c r="M226" s="9" t="s">
        <v>51</v>
      </c>
      <c r="N226" s="2" t="s">
        <v>78</v>
      </c>
      <c r="O226" s="2" t="s">
        <v>78</v>
      </c>
      <c r="P226" s="2" t="s">
        <v>51</v>
      </c>
      <c r="Q226" s="2" t="s">
        <v>51</v>
      </c>
      <c r="R226" s="2" t="s">
        <v>51</v>
      </c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2" t="s">
        <v>51</v>
      </c>
      <c r="AW226" s="2" t="s">
        <v>51</v>
      </c>
      <c r="AX226" s="2" t="s">
        <v>51</v>
      </c>
      <c r="AY226" s="2" t="s">
        <v>51</v>
      </c>
    </row>
    <row r="227" spans="1:51" ht="30" customHeight="1">
      <c r="A227" s="10"/>
      <c r="B227" s="10"/>
      <c r="C227" s="10"/>
      <c r="D227" s="10"/>
      <c r="E227" s="15"/>
      <c r="F227" s="16"/>
      <c r="G227" s="15"/>
      <c r="H227" s="16"/>
      <c r="I227" s="15"/>
      <c r="J227" s="16"/>
      <c r="K227" s="15"/>
      <c r="L227" s="16"/>
      <c r="M227" s="10"/>
    </row>
    <row r="228" spans="1:51" ht="30" customHeight="1">
      <c r="A228" s="83" t="s">
        <v>644</v>
      </c>
      <c r="B228" s="83"/>
      <c r="C228" s="83"/>
      <c r="D228" s="83"/>
      <c r="E228" s="84"/>
      <c r="F228" s="85"/>
      <c r="G228" s="84"/>
      <c r="H228" s="85"/>
      <c r="I228" s="84"/>
      <c r="J228" s="85"/>
      <c r="K228" s="84"/>
      <c r="L228" s="85"/>
      <c r="M228" s="83"/>
      <c r="N228" s="1" t="s">
        <v>360</v>
      </c>
    </row>
    <row r="229" spans="1:51" ht="30" customHeight="1">
      <c r="A229" s="9" t="s">
        <v>408</v>
      </c>
      <c r="B229" s="9" t="s">
        <v>409</v>
      </c>
      <c r="C229" s="9" t="s">
        <v>137</v>
      </c>
      <c r="D229" s="10">
        <v>0.49</v>
      </c>
      <c r="E229" s="15">
        <f>단가대비표!O65</f>
        <v>0</v>
      </c>
      <c r="F229" s="16">
        <f>TRUNC(E229*D229,1)</f>
        <v>0</v>
      </c>
      <c r="G229" s="15">
        <f>단가대비표!P65</f>
        <v>324939</v>
      </c>
      <c r="H229" s="16">
        <f>TRUNC(G229*D229,1)</f>
        <v>159220.1</v>
      </c>
      <c r="I229" s="15">
        <f>단가대비표!V65</f>
        <v>0</v>
      </c>
      <c r="J229" s="16">
        <f>TRUNC(I229*D229,1)</f>
        <v>0</v>
      </c>
      <c r="K229" s="15">
        <f t="shared" ref="K229:L233" si="43">TRUNC(E229+G229+I229,1)</f>
        <v>324939</v>
      </c>
      <c r="L229" s="16">
        <f t="shared" si="43"/>
        <v>159220.1</v>
      </c>
      <c r="M229" s="9" t="s">
        <v>51</v>
      </c>
      <c r="N229" s="2" t="s">
        <v>360</v>
      </c>
      <c r="O229" s="2" t="s">
        <v>410</v>
      </c>
      <c r="P229" s="2" t="s">
        <v>60</v>
      </c>
      <c r="Q229" s="2" t="s">
        <v>60</v>
      </c>
      <c r="R229" s="2" t="s">
        <v>59</v>
      </c>
      <c r="S229" s="3"/>
      <c r="T229" s="3"/>
      <c r="U229" s="3"/>
      <c r="V229" s="3">
        <v>1</v>
      </c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 t="s">
        <v>51</v>
      </c>
      <c r="AW229" s="2" t="s">
        <v>645</v>
      </c>
      <c r="AX229" s="2" t="s">
        <v>51</v>
      </c>
      <c r="AY229" s="2" t="s">
        <v>51</v>
      </c>
    </row>
    <row r="230" spans="1:51" ht="30" customHeight="1">
      <c r="A230" s="9" t="s">
        <v>638</v>
      </c>
      <c r="B230" s="9" t="s">
        <v>409</v>
      </c>
      <c r="C230" s="9" t="s">
        <v>137</v>
      </c>
      <c r="D230" s="10">
        <v>0.2</v>
      </c>
      <c r="E230" s="15">
        <f>단가대비표!O67</f>
        <v>0</v>
      </c>
      <c r="F230" s="16">
        <f>TRUNC(E230*D230,1)</f>
        <v>0</v>
      </c>
      <c r="G230" s="15">
        <f>단가대비표!P67</f>
        <v>256000</v>
      </c>
      <c r="H230" s="16">
        <f>TRUNC(G230*D230,1)</f>
        <v>51200</v>
      </c>
      <c r="I230" s="15">
        <f>단가대비표!V67</f>
        <v>0</v>
      </c>
      <c r="J230" s="16">
        <f>TRUNC(I230*D230,1)</f>
        <v>0</v>
      </c>
      <c r="K230" s="15">
        <f t="shared" si="43"/>
        <v>256000</v>
      </c>
      <c r="L230" s="16">
        <f t="shared" si="43"/>
        <v>51200</v>
      </c>
      <c r="M230" s="9" t="s">
        <v>639</v>
      </c>
      <c r="N230" s="2" t="s">
        <v>360</v>
      </c>
      <c r="O230" s="2" t="s">
        <v>640</v>
      </c>
      <c r="P230" s="2" t="s">
        <v>60</v>
      </c>
      <c r="Q230" s="2" t="s">
        <v>60</v>
      </c>
      <c r="R230" s="2" t="s">
        <v>59</v>
      </c>
      <c r="S230" s="3"/>
      <c r="T230" s="3"/>
      <c r="U230" s="3"/>
      <c r="V230" s="3">
        <v>1</v>
      </c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2" t="s">
        <v>51</v>
      </c>
      <c r="AW230" s="2" t="s">
        <v>646</v>
      </c>
      <c r="AX230" s="2" t="s">
        <v>51</v>
      </c>
      <c r="AY230" s="2" t="s">
        <v>51</v>
      </c>
    </row>
    <row r="231" spans="1:51" ht="30" customHeight="1">
      <c r="A231" s="9" t="s">
        <v>284</v>
      </c>
      <c r="B231" s="9" t="s">
        <v>285</v>
      </c>
      <c r="C231" s="9" t="s">
        <v>137</v>
      </c>
      <c r="D231" s="10">
        <v>0.1</v>
      </c>
      <c r="E231" s="15">
        <f>단가대비표!O53</f>
        <v>0</v>
      </c>
      <c r="F231" s="16">
        <f>TRUNC(E231*D231,1)</f>
        <v>0</v>
      </c>
      <c r="G231" s="15">
        <f>단가대비표!P53</f>
        <v>141096</v>
      </c>
      <c r="H231" s="16">
        <f>TRUNC(G231*D231,1)</f>
        <v>14109.6</v>
      </c>
      <c r="I231" s="15">
        <f>단가대비표!V53</f>
        <v>0</v>
      </c>
      <c r="J231" s="16">
        <f>TRUNC(I231*D231,1)</f>
        <v>0</v>
      </c>
      <c r="K231" s="15">
        <f t="shared" si="43"/>
        <v>141096</v>
      </c>
      <c r="L231" s="16">
        <f t="shared" si="43"/>
        <v>14109.6</v>
      </c>
      <c r="M231" s="9" t="s">
        <v>51</v>
      </c>
      <c r="N231" s="2" t="s">
        <v>360</v>
      </c>
      <c r="O231" s="2" t="s">
        <v>286</v>
      </c>
      <c r="P231" s="2" t="s">
        <v>60</v>
      </c>
      <c r="Q231" s="2" t="s">
        <v>60</v>
      </c>
      <c r="R231" s="2" t="s">
        <v>59</v>
      </c>
      <c r="S231" s="3"/>
      <c r="T231" s="3"/>
      <c r="U231" s="3"/>
      <c r="V231" s="3">
        <v>1</v>
      </c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2" t="s">
        <v>51</v>
      </c>
      <c r="AW231" s="2" t="s">
        <v>647</v>
      </c>
      <c r="AX231" s="2" t="s">
        <v>51</v>
      </c>
      <c r="AY231" s="2" t="s">
        <v>51</v>
      </c>
    </row>
    <row r="232" spans="1:51" ht="30" customHeight="1">
      <c r="A232" s="9" t="s">
        <v>324</v>
      </c>
      <c r="B232" s="9" t="s">
        <v>648</v>
      </c>
      <c r="C232" s="9" t="s">
        <v>326</v>
      </c>
      <c r="D232" s="10">
        <v>2.16</v>
      </c>
      <c r="E232" s="15">
        <f>일위대가목록!E41</f>
        <v>17381</v>
      </c>
      <c r="F232" s="16">
        <f>TRUNC(E232*D232,1)</f>
        <v>37542.9</v>
      </c>
      <c r="G232" s="15">
        <f>일위대가목록!F41</f>
        <v>44299</v>
      </c>
      <c r="H232" s="16">
        <f>TRUNC(G232*D232,1)</f>
        <v>95685.8</v>
      </c>
      <c r="I232" s="15">
        <f>일위대가목록!G41</f>
        <v>21780</v>
      </c>
      <c r="J232" s="16">
        <f>TRUNC(I232*D232,1)</f>
        <v>47044.800000000003</v>
      </c>
      <c r="K232" s="15">
        <f t="shared" si="43"/>
        <v>83460</v>
      </c>
      <c r="L232" s="16">
        <f t="shared" si="43"/>
        <v>180273.5</v>
      </c>
      <c r="M232" s="9" t="s">
        <v>649</v>
      </c>
      <c r="N232" s="2" t="s">
        <v>360</v>
      </c>
      <c r="O232" s="2" t="s">
        <v>650</v>
      </c>
      <c r="P232" s="2" t="s">
        <v>59</v>
      </c>
      <c r="Q232" s="2" t="s">
        <v>60</v>
      </c>
      <c r="R232" s="2" t="s">
        <v>60</v>
      </c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2" t="s">
        <v>51</v>
      </c>
      <c r="AW232" s="2" t="s">
        <v>651</v>
      </c>
      <c r="AX232" s="2" t="s">
        <v>51</v>
      </c>
      <c r="AY232" s="2" t="s">
        <v>51</v>
      </c>
    </row>
    <row r="233" spans="1:51" ht="30" customHeight="1">
      <c r="A233" s="9" t="s">
        <v>322</v>
      </c>
      <c r="B233" s="9" t="s">
        <v>412</v>
      </c>
      <c r="C233" s="9" t="s">
        <v>104</v>
      </c>
      <c r="D233" s="10">
        <v>1</v>
      </c>
      <c r="E233" s="15">
        <v>0</v>
      </c>
      <c r="F233" s="16">
        <f>TRUNC(E233*D233,1)</f>
        <v>0</v>
      </c>
      <c r="G233" s="15">
        <v>0</v>
      </c>
      <c r="H233" s="16">
        <f>TRUNC(G233*D233,1)</f>
        <v>0</v>
      </c>
      <c r="I233" s="15">
        <f>TRUNC(SUMIF(V229:V233, RIGHTB(O233, 1), H229:H233)*U233, 2)</f>
        <v>11226.48</v>
      </c>
      <c r="J233" s="16">
        <f>TRUNC(I233*D233,1)</f>
        <v>11226.4</v>
      </c>
      <c r="K233" s="15">
        <f t="shared" si="43"/>
        <v>11226.4</v>
      </c>
      <c r="L233" s="16">
        <f t="shared" si="43"/>
        <v>11226.4</v>
      </c>
      <c r="M233" s="9" t="s">
        <v>51</v>
      </c>
      <c r="N233" s="2" t="s">
        <v>360</v>
      </c>
      <c r="O233" s="2" t="s">
        <v>105</v>
      </c>
      <c r="P233" s="2" t="s">
        <v>60</v>
      </c>
      <c r="Q233" s="2" t="s">
        <v>60</v>
      </c>
      <c r="R233" s="2" t="s">
        <v>60</v>
      </c>
      <c r="S233" s="3">
        <v>1</v>
      </c>
      <c r="T233" s="3">
        <v>2</v>
      </c>
      <c r="U233" s="3">
        <v>0.05</v>
      </c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2" t="s">
        <v>51</v>
      </c>
      <c r="AW233" s="2" t="s">
        <v>652</v>
      </c>
      <c r="AX233" s="2" t="s">
        <v>51</v>
      </c>
      <c r="AY233" s="2" t="s">
        <v>51</v>
      </c>
    </row>
    <row r="234" spans="1:51" ht="30" customHeight="1">
      <c r="A234" s="9" t="s">
        <v>282</v>
      </c>
      <c r="B234" s="9" t="s">
        <v>51</v>
      </c>
      <c r="C234" s="9" t="s">
        <v>51</v>
      </c>
      <c r="D234" s="10"/>
      <c r="E234" s="15"/>
      <c r="F234" s="16">
        <f>TRUNC(SUMIF(N229:N233, N228, F229:F233),0)</f>
        <v>37542</v>
      </c>
      <c r="G234" s="15"/>
      <c r="H234" s="16">
        <f>TRUNC(SUMIF(N229:N233, N228, H229:H233),0)</f>
        <v>320215</v>
      </c>
      <c r="I234" s="15"/>
      <c r="J234" s="16">
        <f>TRUNC(SUMIF(N229:N233, N228, J229:J233),0)</f>
        <v>58271</v>
      </c>
      <c r="K234" s="15"/>
      <c r="L234" s="16">
        <f>F234+H234+J234</f>
        <v>416028</v>
      </c>
      <c r="M234" s="9" t="s">
        <v>51</v>
      </c>
      <c r="N234" s="2" t="s">
        <v>78</v>
      </c>
      <c r="O234" s="2" t="s">
        <v>78</v>
      </c>
      <c r="P234" s="2" t="s">
        <v>51</v>
      </c>
      <c r="Q234" s="2" t="s">
        <v>51</v>
      </c>
      <c r="R234" s="2" t="s">
        <v>51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2" t="s">
        <v>51</v>
      </c>
      <c r="AW234" s="2" t="s">
        <v>51</v>
      </c>
      <c r="AX234" s="2" t="s">
        <v>51</v>
      </c>
      <c r="AY234" s="2" t="s">
        <v>51</v>
      </c>
    </row>
    <row r="235" spans="1:51" ht="30" customHeight="1">
      <c r="A235" s="10"/>
      <c r="B235" s="10"/>
      <c r="C235" s="10"/>
      <c r="D235" s="10"/>
      <c r="E235" s="15"/>
      <c r="F235" s="16"/>
      <c r="G235" s="15"/>
      <c r="H235" s="16"/>
      <c r="I235" s="15"/>
      <c r="J235" s="16"/>
      <c r="K235" s="15"/>
      <c r="L235" s="16"/>
      <c r="M235" s="10"/>
    </row>
    <row r="236" spans="1:51" ht="30" customHeight="1">
      <c r="A236" s="83" t="s">
        <v>653</v>
      </c>
      <c r="B236" s="83"/>
      <c r="C236" s="83"/>
      <c r="D236" s="83"/>
      <c r="E236" s="84"/>
      <c r="F236" s="85"/>
      <c r="G236" s="84"/>
      <c r="H236" s="85"/>
      <c r="I236" s="84"/>
      <c r="J236" s="85"/>
      <c r="K236" s="84"/>
      <c r="L236" s="85"/>
      <c r="M236" s="83"/>
      <c r="N236" s="1" t="s">
        <v>364</v>
      </c>
    </row>
    <row r="237" spans="1:51" ht="30" customHeight="1">
      <c r="A237" s="9" t="s">
        <v>408</v>
      </c>
      <c r="B237" s="9" t="s">
        <v>409</v>
      </c>
      <c r="C237" s="9" t="s">
        <v>137</v>
      </c>
      <c r="D237" s="10">
        <v>1.35</v>
      </c>
      <c r="E237" s="15">
        <f>단가대비표!O65</f>
        <v>0</v>
      </c>
      <c r="F237" s="16">
        <f>TRUNC(E237*D237,1)</f>
        <v>0</v>
      </c>
      <c r="G237" s="15">
        <f>단가대비표!P65</f>
        <v>324939</v>
      </c>
      <c r="H237" s="16">
        <f>TRUNC(G237*D237,1)</f>
        <v>438667.6</v>
      </c>
      <c r="I237" s="15">
        <f>단가대비표!V65</f>
        <v>0</v>
      </c>
      <c r="J237" s="16">
        <f>TRUNC(I237*D237,1)</f>
        <v>0</v>
      </c>
      <c r="K237" s="15">
        <f t="shared" ref="K237:L240" si="44">TRUNC(E237+G237+I237,1)</f>
        <v>324939</v>
      </c>
      <c r="L237" s="16">
        <f t="shared" si="44"/>
        <v>438667.6</v>
      </c>
      <c r="M237" s="9" t="s">
        <v>51</v>
      </c>
      <c r="N237" s="2" t="s">
        <v>364</v>
      </c>
      <c r="O237" s="2" t="s">
        <v>410</v>
      </c>
      <c r="P237" s="2" t="s">
        <v>60</v>
      </c>
      <c r="Q237" s="2" t="s">
        <v>60</v>
      </c>
      <c r="R237" s="2" t="s">
        <v>59</v>
      </c>
      <c r="S237" s="3"/>
      <c r="T237" s="3"/>
      <c r="U237" s="3"/>
      <c r="V237" s="3">
        <v>1</v>
      </c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2" t="s">
        <v>51</v>
      </c>
      <c r="AW237" s="2" t="s">
        <v>654</v>
      </c>
      <c r="AX237" s="2" t="s">
        <v>51</v>
      </c>
      <c r="AY237" s="2" t="s">
        <v>51</v>
      </c>
    </row>
    <row r="238" spans="1:51" ht="30" customHeight="1">
      <c r="A238" s="9" t="s">
        <v>638</v>
      </c>
      <c r="B238" s="9" t="s">
        <v>409</v>
      </c>
      <c r="C238" s="9" t="s">
        <v>137</v>
      </c>
      <c r="D238" s="10">
        <v>0.54</v>
      </c>
      <c r="E238" s="15">
        <f>단가대비표!O67</f>
        <v>0</v>
      </c>
      <c r="F238" s="16">
        <f>TRUNC(E238*D238,1)</f>
        <v>0</v>
      </c>
      <c r="G238" s="15">
        <f>단가대비표!P67</f>
        <v>256000</v>
      </c>
      <c r="H238" s="16">
        <f>TRUNC(G238*D238,1)</f>
        <v>138240</v>
      </c>
      <c r="I238" s="15">
        <f>단가대비표!V67</f>
        <v>0</v>
      </c>
      <c r="J238" s="16">
        <f>TRUNC(I238*D238,1)</f>
        <v>0</v>
      </c>
      <c r="K238" s="15">
        <f t="shared" si="44"/>
        <v>256000</v>
      </c>
      <c r="L238" s="16">
        <f t="shared" si="44"/>
        <v>138240</v>
      </c>
      <c r="M238" s="9" t="s">
        <v>639</v>
      </c>
      <c r="N238" s="2" t="s">
        <v>364</v>
      </c>
      <c r="O238" s="2" t="s">
        <v>640</v>
      </c>
      <c r="P238" s="2" t="s">
        <v>60</v>
      </c>
      <c r="Q238" s="2" t="s">
        <v>60</v>
      </c>
      <c r="R238" s="2" t="s">
        <v>59</v>
      </c>
      <c r="S238" s="3"/>
      <c r="T238" s="3"/>
      <c r="U238" s="3"/>
      <c r="V238" s="3">
        <v>1</v>
      </c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2" t="s">
        <v>51</v>
      </c>
      <c r="AW238" s="2" t="s">
        <v>655</v>
      </c>
      <c r="AX238" s="2" t="s">
        <v>51</v>
      </c>
      <c r="AY238" s="2" t="s">
        <v>51</v>
      </c>
    </row>
    <row r="239" spans="1:51" ht="30" customHeight="1">
      <c r="A239" s="9" t="s">
        <v>284</v>
      </c>
      <c r="B239" s="9" t="s">
        <v>285</v>
      </c>
      <c r="C239" s="9" t="s">
        <v>137</v>
      </c>
      <c r="D239" s="10">
        <v>0.27</v>
      </c>
      <c r="E239" s="15">
        <f>단가대비표!O53</f>
        <v>0</v>
      </c>
      <c r="F239" s="16">
        <f>TRUNC(E239*D239,1)</f>
        <v>0</v>
      </c>
      <c r="G239" s="15">
        <f>단가대비표!P53</f>
        <v>141096</v>
      </c>
      <c r="H239" s="16">
        <f>TRUNC(G239*D239,1)</f>
        <v>38095.9</v>
      </c>
      <c r="I239" s="15">
        <f>단가대비표!V53</f>
        <v>0</v>
      </c>
      <c r="J239" s="16">
        <f>TRUNC(I239*D239,1)</f>
        <v>0</v>
      </c>
      <c r="K239" s="15">
        <f t="shared" si="44"/>
        <v>141096</v>
      </c>
      <c r="L239" s="16">
        <f t="shared" si="44"/>
        <v>38095.9</v>
      </c>
      <c r="M239" s="9" t="s">
        <v>51</v>
      </c>
      <c r="N239" s="2" t="s">
        <v>364</v>
      </c>
      <c r="O239" s="2" t="s">
        <v>286</v>
      </c>
      <c r="P239" s="2" t="s">
        <v>60</v>
      </c>
      <c r="Q239" s="2" t="s">
        <v>60</v>
      </c>
      <c r="R239" s="2" t="s">
        <v>59</v>
      </c>
      <c r="S239" s="3"/>
      <c r="T239" s="3"/>
      <c r="U239" s="3"/>
      <c r="V239" s="3">
        <v>1</v>
      </c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2" t="s">
        <v>51</v>
      </c>
      <c r="AW239" s="2" t="s">
        <v>656</v>
      </c>
      <c r="AX239" s="2" t="s">
        <v>51</v>
      </c>
      <c r="AY239" s="2" t="s">
        <v>51</v>
      </c>
    </row>
    <row r="240" spans="1:51" ht="30" customHeight="1">
      <c r="A240" s="9" t="s">
        <v>322</v>
      </c>
      <c r="B240" s="9" t="s">
        <v>412</v>
      </c>
      <c r="C240" s="9" t="s">
        <v>104</v>
      </c>
      <c r="D240" s="10">
        <v>1</v>
      </c>
      <c r="E240" s="15">
        <v>0</v>
      </c>
      <c r="F240" s="16">
        <f>TRUNC(E240*D240,1)</f>
        <v>0</v>
      </c>
      <c r="G240" s="15">
        <v>0</v>
      </c>
      <c r="H240" s="16">
        <f>TRUNC(G240*D240,1)</f>
        <v>0</v>
      </c>
      <c r="I240" s="15">
        <f>TRUNC(SUMIF(V237:V240, RIGHTB(O240, 1), H237:H240)*U240, 2)</f>
        <v>30750.17</v>
      </c>
      <c r="J240" s="16">
        <f>TRUNC(I240*D240,1)</f>
        <v>30750.1</v>
      </c>
      <c r="K240" s="15">
        <f t="shared" si="44"/>
        <v>30750.1</v>
      </c>
      <c r="L240" s="16">
        <f t="shared" si="44"/>
        <v>30750.1</v>
      </c>
      <c r="M240" s="9" t="s">
        <v>51</v>
      </c>
      <c r="N240" s="2" t="s">
        <v>364</v>
      </c>
      <c r="O240" s="2" t="s">
        <v>105</v>
      </c>
      <c r="P240" s="2" t="s">
        <v>60</v>
      </c>
      <c r="Q240" s="2" t="s">
        <v>60</v>
      </c>
      <c r="R240" s="2" t="s">
        <v>60</v>
      </c>
      <c r="S240" s="3">
        <v>1</v>
      </c>
      <c r="T240" s="3">
        <v>2</v>
      </c>
      <c r="U240" s="3">
        <v>0.05</v>
      </c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2" t="s">
        <v>51</v>
      </c>
      <c r="AW240" s="2" t="s">
        <v>657</v>
      </c>
      <c r="AX240" s="2" t="s">
        <v>51</v>
      </c>
      <c r="AY240" s="2" t="s">
        <v>51</v>
      </c>
    </row>
    <row r="241" spans="1:51" ht="30" customHeight="1">
      <c r="A241" s="9" t="s">
        <v>282</v>
      </c>
      <c r="B241" s="9" t="s">
        <v>51</v>
      </c>
      <c r="C241" s="9" t="s">
        <v>51</v>
      </c>
      <c r="D241" s="10"/>
      <c r="E241" s="15"/>
      <c r="F241" s="16">
        <f>TRUNC(SUMIF(N237:N240, N236, F237:F240),0)</f>
        <v>0</v>
      </c>
      <c r="G241" s="15"/>
      <c r="H241" s="16">
        <f>TRUNC(SUMIF(N237:N240, N236, H237:H240),0)</f>
        <v>615003</v>
      </c>
      <c r="I241" s="15"/>
      <c r="J241" s="16">
        <f>TRUNC(SUMIF(N237:N240, N236, J237:J240),0)</f>
        <v>30750</v>
      </c>
      <c r="K241" s="15"/>
      <c r="L241" s="16">
        <f>F241+H241+J241</f>
        <v>645753</v>
      </c>
      <c r="M241" s="9" t="s">
        <v>51</v>
      </c>
      <c r="N241" s="2" t="s">
        <v>78</v>
      </c>
      <c r="O241" s="2" t="s">
        <v>78</v>
      </c>
      <c r="P241" s="2" t="s">
        <v>51</v>
      </c>
      <c r="Q241" s="2" t="s">
        <v>51</v>
      </c>
      <c r="R241" s="2" t="s">
        <v>51</v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2" t="s">
        <v>51</v>
      </c>
      <c r="AW241" s="2" t="s">
        <v>51</v>
      </c>
      <c r="AX241" s="2" t="s">
        <v>51</v>
      </c>
      <c r="AY241" s="2" t="s">
        <v>51</v>
      </c>
    </row>
    <row r="242" spans="1:51" ht="30" customHeight="1">
      <c r="A242" s="10"/>
      <c r="B242" s="10"/>
      <c r="C242" s="10"/>
      <c r="D242" s="10"/>
      <c r="E242" s="15"/>
      <c r="F242" s="16"/>
      <c r="G242" s="15"/>
      <c r="H242" s="16"/>
      <c r="I242" s="15"/>
      <c r="J242" s="16"/>
      <c r="K242" s="15"/>
      <c r="L242" s="16"/>
      <c r="M242" s="10"/>
    </row>
    <row r="243" spans="1:51" ht="30" hidden="1" customHeight="1">
      <c r="A243" s="83" t="s">
        <v>658</v>
      </c>
      <c r="B243" s="83"/>
      <c r="C243" s="83"/>
      <c r="D243" s="83"/>
      <c r="E243" s="84"/>
      <c r="F243" s="85"/>
      <c r="G243" s="84"/>
      <c r="H243" s="85"/>
      <c r="I243" s="84"/>
      <c r="J243" s="85"/>
      <c r="K243" s="84"/>
      <c r="L243" s="85"/>
      <c r="M243" s="83"/>
      <c r="N243" s="1" t="s">
        <v>594</v>
      </c>
    </row>
    <row r="244" spans="1:51" ht="30" hidden="1" customHeight="1">
      <c r="A244" s="9" t="s">
        <v>591</v>
      </c>
      <c r="B244" s="9" t="s">
        <v>592</v>
      </c>
      <c r="C244" s="9" t="s">
        <v>558</v>
      </c>
      <c r="D244" s="10">
        <v>0.28249999999999997</v>
      </c>
      <c r="E244" s="15">
        <f>단가대비표!O12</f>
        <v>0</v>
      </c>
      <c r="F244" s="16">
        <f>TRUNC(E244*D244,1)</f>
        <v>0</v>
      </c>
      <c r="G244" s="15">
        <f>단가대비표!P12</f>
        <v>0</v>
      </c>
      <c r="H244" s="16">
        <f>TRUNC(G244*D244,1)</f>
        <v>0</v>
      </c>
      <c r="I244" s="15">
        <f>단가대비표!V12</f>
        <v>6061</v>
      </c>
      <c r="J244" s="16">
        <f>TRUNC(I244*D244,1)</f>
        <v>1712.2</v>
      </c>
      <c r="K244" s="15">
        <f t="shared" ref="K244:L247" si="45">TRUNC(E244+G244+I244,1)</f>
        <v>6061</v>
      </c>
      <c r="L244" s="16">
        <f t="shared" si="45"/>
        <v>1712.2</v>
      </c>
      <c r="M244" s="9" t="s">
        <v>559</v>
      </c>
      <c r="N244" s="2" t="s">
        <v>594</v>
      </c>
      <c r="O244" s="2" t="s">
        <v>659</v>
      </c>
      <c r="P244" s="2" t="s">
        <v>60</v>
      </c>
      <c r="Q244" s="2" t="s">
        <v>60</v>
      </c>
      <c r="R244" s="2" t="s">
        <v>59</v>
      </c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2" t="s">
        <v>51</v>
      </c>
      <c r="AW244" s="2" t="s">
        <v>660</v>
      </c>
      <c r="AX244" s="2" t="s">
        <v>51</v>
      </c>
      <c r="AY244" s="2" t="s">
        <v>51</v>
      </c>
    </row>
    <row r="245" spans="1:51" ht="30" hidden="1" customHeight="1">
      <c r="A245" s="9" t="s">
        <v>562</v>
      </c>
      <c r="B245" s="9" t="s">
        <v>563</v>
      </c>
      <c r="C245" s="9" t="s">
        <v>554</v>
      </c>
      <c r="D245" s="10">
        <v>2.2000000000000002</v>
      </c>
      <c r="E245" s="15">
        <f>단가대비표!O21</f>
        <v>1228.2</v>
      </c>
      <c r="F245" s="16">
        <f>TRUNC(E245*D245,1)</f>
        <v>2702</v>
      </c>
      <c r="G245" s="15">
        <f>단가대비표!P21</f>
        <v>0</v>
      </c>
      <c r="H245" s="16">
        <f>TRUNC(G245*D245,1)</f>
        <v>0</v>
      </c>
      <c r="I245" s="15">
        <f>단가대비표!V21</f>
        <v>0</v>
      </c>
      <c r="J245" s="16">
        <f>TRUNC(I245*D245,1)</f>
        <v>0</v>
      </c>
      <c r="K245" s="15">
        <f t="shared" si="45"/>
        <v>1228.2</v>
      </c>
      <c r="L245" s="16">
        <f t="shared" si="45"/>
        <v>2702</v>
      </c>
      <c r="M245" s="9" t="s">
        <v>51</v>
      </c>
      <c r="N245" s="2" t="s">
        <v>594</v>
      </c>
      <c r="O245" s="2" t="s">
        <v>564</v>
      </c>
      <c r="P245" s="2" t="s">
        <v>60</v>
      </c>
      <c r="Q245" s="2" t="s">
        <v>60</v>
      </c>
      <c r="R245" s="2" t="s">
        <v>59</v>
      </c>
      <c r="S245" s="3"/>
      <c r="T245" s="3"/>
      <c r="U245" s="3"/>
      <c r="V245" s="3">
        <v>1</v>
      </c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2" t="s">
        <v>51</v>
      </c>
      <c r="AW245" s="2" t="s">
        <v>661</v>
      </c>
      <c r="AX245" s="2" t="s">
        <v>51</v>
      </c>
      <c r="AY245" s="2" t="s">
        <v>51</v>
      </c>
    </row>
    <row r="246" spans="1:51" ht="30" hidden="1" customHeight="1">
      <c r="A246" s="9" t="s">
        <v>566</v>
      </c>
      <c r="B246" s="9" t="s">
        <v>662</v>
      </c>
      <c r="C246" s="9" t="s">
        <v>104</v>
      </c>
      <c r="D246" s="10">
        <v>1</v>
      </c>
      <c r="E246" s="15">
        <f>TRUNC(SUMIF(V244:V247, RIGHTB(O246, 1), F244:F247)*U246, 2)</f>
        <v>351.26</v>
      </c>
      <c r="F246" s="16">
        <f>TRUNC(E246*D246,1)</f>
        <v>351.2</v>
      </c>
      <c r="G246" s="15">
        <v>0</v>
      </c>
      <c r="H246" s="16">
        <f>TRUNC(G246*D246,1)</f>
        <v>0</v>
      </c>
      <c r="I246" s="15">
        <v>0</v>
      </c>
      <c r="J246" s="16">
        <f>TRUNC(I246*D246,1)</f>
        <v>0</v>
      </c>
      <c r="K246" s="15">
        <f t="shared" si="45"/>
        <v>351.2</v>
      </c>
      <c r="L246" s="16">
        <f t="shared" si="45"/>
        <v>351.2</v>
      </c>
      <c r="M246" s="9" t="s">
        <v>51</v>
      </c>
      <c r="N246" s="2" t="s">
        <v>594</v>
      </c>
      <c r="O246" s="2" t="s">
        <v>105</v>
      </c>
      <c r="P246" s="2" t="s">
        <v>60</v>
      </c>
      <c r="Q246" s="2" t="s">
        <v>60</v>
      </c>
      <c r="R246" s="2" t="s">
        <v>60</v>
      </c>
      <c r="S246" s="3">
        <v>0</v>
      </c>
      <c r="T246" s="3">
        <v>0</v>
      </c>
      <c r="U246" s="3">
        <v>0.13</v>
      </c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2" t="s">
        <v>51</v>
      </c>
      <c r="AW246" s="2" t="s">
        <v>663</v>
      </c>
      <c r="AX246" s="2" t="s">
        <v>51</v>
      </c>
      <c r="AY246" s="2" t="s">
        <v>51</v>
      </c>
    </row>
    <row r="247" spans="1:51" ht="30" hidden="1" customHeight="1">
      <c r="A247" s="9" t="s">
        <v>664</v>
      </c>
      <c r="B247" s="9" t="s">
        <v>285</v>
      </c>
      <c r="C247" s="9" t="s">
        <v>137</v>
      </c>
      <c r="D247" s="10">
        <v>1</v>
      </c>
      <c r="E247" s="15">
        <f>TRUNC(단가대비표!O63*1/8*16/12*25/20, 1)</f>
        <v>0</v>
      </c>
      <c r="F247" s="16">
        <f>TRUNC(E247*D247,1)</f>
        <v>0</v>
      </c>
      <c r="G247" s="15">
        <f>TRUNC(단가대비표!P63*1/8*16/12*25/20, 1)</f>
        <v>28571.4</v>
      </c>
      <c r="H247" s="16">
        <f>TRUNC(G247*D247,1)</f>
        <v>28571.4</v>
      </c>
      <c r="I247" s="15">
        <f>TRUNC(단가대비표!V63*1/8*16/12*25/20, 1)</f>
        <v>0</v>
      </c>
      <c r="J247" s="16">
        <f>TRUNC(I247*D247,1)</f>
        <v>0</v>
      </c>
      <c r="K247" s="15">
        <f t="shared" si="45"/>
        <v>28571.4</v>
      </c>
      <c r="L247" s="16">
        <f t="shared" si="45"/>
        <v>28571.4</v>
      </c>
      <c r="M247" s="9" t="s">
        <v>51</v>
      </c>
      <c r="N247" s="2" t="s">
        <v>594</v>
      </c>
      <c r="O247" s="2" t="s">
        <v>665</v>
      </c>
      <c r="P247" s="2" t="s">
        <v>60</v>
      </c>
      <c r="Q247" s="2" t="s">
        <v>60</v>
      </c>
      <c r="R247" s="2" t="s">
        <v>59</v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2" t="s">
        <v>51</v>
      </c>
      <c r="AW247" s="2" t="s">
        <v>666</v>
      </c>
      <c r="AX247" s="2" t="s">
        <v>59</v>
      </c>
      <c r="AY247" s="2" t="s">
        <v>51</v>
      </c>
    </row>
    <row r="248" spans="1:51" ht="30" hidden="1" customHeight="1">
      <c r="A248" s="9" t="s">
        <v>282</v>
      </c>
      <c r="B248" s="9" t="s">
        <v>51</v>
      </c>
      <c r="C248" s="9" t="s">
        <v>51</v>
      </c>
      <c r="D248" s="10"/>
      <c r="E248" s="15"/>
      <c r="F248" s="16">
        <f>TRUNC(SUMIF(N244:N247, N243, F244:F247),0)</f>
        <v>3053</v>
      </c>
      <c r="G248" s="15"/>
      <c r="H248" s="16">
        <f>TRUNC(SUMIF(N244:N247, N243, H244:H247),0)</f>
        <v>28571</v>
      </c>
      <c r="I248" s="15"/>
      <c r="J248" s="16">
        <f>TRUNC(SUMIF(N244:N247, N243, J244:J247),0)</f>
        <v>1712</v>
      </c>
      <c r="K248" s="15"/>
      <c r="L248" s="16">
        <f>F248+H248+J248</f>
        <v>33336</v>
      </c>
      <c r="M248" s="9" t="s">
        <v>51</v>
      </c>
      <c r="N248" s="2" t="s">
        <v>78</v>
      </c>
      <c r="O248" s="2" t="s">
        <v>78</v>
      </c>
      <c r="P248" s="2" t="s">
        <v>51</v>
      </c>
      <c r="Q248" s="2" t="s">
        <v>51</v>
      </c>
      <c r="R248" s="2" t="s">
        <v>51</v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2" t="s">
        <v>51</v>
      </c>
      <c r="AW248" s="2" t="s">
        <v>51</v>
      </c>
      <c r="AX248" s="2" t="s">
        <v>51</v>
      </c>
      <c r="AY248" s="2" t="s">
        <v>51</v>
      </c>
    </row>
    <row r="249" spans="1:51" ht="30" hidden="1" customHeight="1">
      <c r="A249" s="10"/>
      <c r="B249" s="10"/>
      <c r="C249" s="10"/>
      <c r="D249" s="10"/>
      <c r="E249" s="15"/>
      <c r="F249" s="16"/>
      <c r="G249" s="15"/>
      <c r="H249" s="16"/>
      <c r="I249" s="15"/>
      <c r="J249" s="16"/>
      <c r="K249" s="15"/>
      <c r="L249" s="16"/>
      <c r="M249" s="10"/>
    </row>
    <row r="250" spans="1:51" ht="30" customHeight="1">
      <c r="A250" s="83" t="s">
        <v>667</v>
      </c>
      <c r="B250" s="83"/>
      <c r="C250" s="83"/>
      <c r="D250" s="83"/>
      <c r="E250" s="84"/>
      <c r="F250" s="85"/>
      <c r="G250" s="84"/>
      <c r="H250" s="85"/>
      <c r="I250" s="84"/>
      <c r="J250" s="85"/>
      <c r="K250" s="84"/>
      <c r="L250" s="85"/>
      <c r="M250" s="83"/>
      <c r="N250" s="1" t="s">
        <v>617</v>
      </c>
    </row>
    <row r="251" spans="1:51" ht="30" customHeight="1">
      <c r="A251" s="9" t="s">
        <v>668</v>
      </c>
      <c r="B251" s="9" t="s">
        <v>669</v>
      </c>
      <c r="C251" s="9" t="s">
        <v>56</v>
      </c>
      <c r="D251" s="10">
        <v>1.03</v>
      </c>
      <c r="E251" s="15">
        <f>단가대비표!O20</f>
        <v>7577</v>
      </c>
      <c r="F251" s="16">
        <f>TRUNC(E251*D251,1)</f>
        <v>7804.3</v>
      </c>
      <c r="G251" s="15">
        <f>단가대비표!P20</f>
        <v>0</v>
      </c>
      <c r="H251" s="16">
        <f>TRUNC(G251*D251,1)</f>
        <v>0</v>
      </c>
      <c r="I251" s="15">
        <f>단가대비표!V20</f>
        <v>0</v>
      </c>
      <c r="J251" s="16">
        <f>TRUNC(I251*D251,1)</f>
        <v>0</v>
      </c>
      <c r="K251" s="15">
        <f t="shared" ref="K251:L254" si="46">TRUNC(E251+G251+I251,1)</f>
        <v>7577</v>
      </c>
      <c r="L251" s="16">
        <f t="shared" si="46"/>
        <v>7804.3</v>
      </c>
      <c r="M251" s="9" t="s">
        <v>218</v>
      </c>
      <c r="N251" s="2" t="s">
        <v>51</v>
      </c>
      <c r="O251" s="2" t="s">
        <v>670</v>
      </c>
      <c r="P251" s="2" t="s">
        <v>60</v>
      </c>
      <c r="Q251" s="2" t="s">
        <v>60</v>
      </c>
      <c r="R251" s="2" t="s">
        <v>59</v>
      </c>
      <c r="S251" s="3"/>
      <c r="T251" s="3"/>
      <c r="U251" s="3"/>
      <c r="V251" s="3">
        <v>1</v>
      </c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2" t="s">
        <v>51</v>
      </c>
      <c r="AW251" s="2" t="s">
        <v>671</v>
      </c>
      <c r="AX251" s="2" t="s">
        <v>51</v>
      </c>
      <c r="AY251" s="2" t="s">
        <v>221</v>
      </c>
    </row>
    <row r="252" spans="1:51" ht="30" customHeight="1">
      <c r="A252" s="9" t="s">
        <v>293</v>
      </c>
      <c r="B252" s="9" t="s">
        <v>294</v>
      </c>
      <c r="C252" s="9" t="s">
        <v>88</v>
      </c>
      <c r="D252" s="10">
        <v>3.7999999999999999E-2</v>
      </c>
      <c r="E252" s="15">
        <f>단가대비표!O26</f>
        <v>365375</v>
      </c>
      <c r="F252" s="16">
        <f>TRUNC(E252*D252,1)</f>
        <v>13884.2</v>
      </c>
      <c r="G252" s="15">
        <f>단가대비표!P26</f>
        <v>0</v>
      </c>
      <c r="H252" s="16">
        <f>TRUNC(G252*D252,1)</f>
        <v>0</v>
      </c>
      <c r="I252" s="15">
        <f>단가대비표!V26</f>
        <v>0</v>
      </c>
      <c r="J252" s="16">
        <f>TRUNC(I252*D252,1)</f>
        <v>0</v>
      </c>
      <c r="K252" s="15">
        <f t="shared" si="46"/>
        <v>365375</v>
      </c>
      <c r="L252" s="16">
        <f t="shared" si="46"/>
        <v>13884.2</v>
      </c>
      <c r="M252" s="9" t="s">
        <v>218</v>
      </c>
      <c r="N252" s="2" t="s">
        <v>51</v>
      </c>
      <c r="O252" s="2" t="s">
        <v>295</v>
      </c>
      <c r="P252" s="2" t="s">
        <v>60</v>
      </c>
      <c r="Q252" s="2" t="s">
        <v>60</v>
      </c>
      <c r="R252" s="2" t="s">
        <v>59</v>
      </c>
      <c r="S252" s="3"/>
      <c r="T252" s="3"/>
      <c r="U252" s="3"/>
      <c r="V252" s="3">
        <v>1</v>
      </c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2" t="s">
        <v>51</v>
      </c>
      <c r="AW252" s="2" t="s">
        <v>672</v>
      </c>
      <c r="AX252" s="2" t="s">
        <v>51</v>
      </c>
      <c r="AY252" s="2" t="s">
        <v>221</v>
      </c>
    </row>
    <row r="253" spans="1:51" ht="30" customHeight="1">
      <c r="A253" s="9" t="s">
        <v>673</v>
      </c>
      <c r="B253" s="9" t="s">
        <v>674</v>
      </c>
      <c r="C253" s="9" t="s">
        <v>104</v>
      </c>
      <c r="D253" s="10">
        <v>1</v>
      </c>
      <c r="E253" s="15">
        <f>TRUNC(SUMIF(V251:V254, RIGHTB(O253, 1), F251:F254)*U253, 2)</f>
        <v>7092.13</v>
      </c>
      <c r="F253" s="16">
        <f>TRUNC(E253*D253,1)</f>
        <v>7092.1</v>
      </c>
      <c r="G253" s="15">
        <v>0</v>
      </c>
      <c r="H253" s="16">
        <f>TRUNC(G253*D253,1)</f>
        <v>0</v>
      </c>
      <c r="I253" s="15">
        <v>0</v>
      </c>
      <c r="J253" s="16">
        <f>TRUNC(I253*D253,1)</f>
        <v>0</v>
      </c>
      <c r="K253" s="15">
        <f t="shared" si="46"/>
        <v>7092.1</v>
      </c>
      <c r="L253" s="16">
        <f t="shared" si="46"/>
        <v>7092.1</v>
      </c>
      <c r="M253" s="9" t="s">
        <v>51</v>
      </c>
      <c r="N253" s="2" t="s">
        <v>617</v>
      </c>
      <c r="O253" s="2" t="s">
        <v>105</v>
      </c>
      <c r="P253" s="2" t="s">
        <v>60</v>
      </c>
      <c r="Q253" s="2" t="s">
        <v>60</v>
      </c>
      <c r="R253" s="2" t="s">
        <v>60</v>
      </c>
      <c r="S253" s="3">
        <v>0</v>
      </c>
      <c r="T253" s="3">
        <v>0</v>
      </c>
      <c r="U253" s="3">
        <v>0.32700000000000001</v>
      </c>
      <c r="V253" s="3"/>
      <c r="W253" s="3">
        <v>2</v>
      </c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2" t="s">
        <v>51</v>
      </c>
      <c r="AW253" s="2" t="s">
        <v>675</v>
      </c>
      <c r="AX253" s="2" t="s">
        <v>51</v>
      </c>
      <c r="AY253" s="2" t="s">
        <v>51</v>
      </c>
    </row>
    <row r="254" spans="1:51" ht="30" customHeight="1">
      <c r="A254" s="9" t="s">
        <v>676</v>
      </c>
      <c r="B254" s="9" t="s">
        <v>677</v>
      </c>
      <c r="C254" s="9" t="s">
        <v>104</v>
      </c>
      <c r="D254" s="10">
        <v>1</v>
      </c>
      <c r="E254" s="15">
        <f>TRUNC(SUMIF(W251:W254, RIGHTB(O254, 1), F251:F254)*U254, 2)</f>
        <v>780.13</v>
      </c>
      <c r="F254" s="16">
        <f>TRUNC(E254*D254,1)</f>
        <v>780.1</v>
      </c>
      <c r="G254" s="15">
        <v>0</v>
      </c>
      <c r="H254" s="16">
        <f>TRUNC(G254*D254,1)</f>
        <v>0</v>
      </c>
      <c r="I254" s="15">
        <v>0</v>
      </c>
      <c r="J254" s="16">
        <f>TRUNC(I254*D254,1)</f>
        <v>0</v>
      </c>
      <c r="K254" s="15">
        <f t="shared" si="46"/>
        <v>780.1</v>
      </c>
      <c r="L254" s="16">
        <f t="shared" si="46"/>
        <v>780.1</v>
      </c>
      <c r="M254" s="9" t="s">
        <v>51</v>
      </c>
      <c r="N254" s="2" t="s">
        <v>617</v>
      </c>
      <c r="O254" s="2" t="s">
        <v>280</v>
      </c>
      <c r="P254" s="2" t="s">
        <v>60</v>
      </c>
      <c r="Q254" s="2" t="s">
        <v>60</v>
      </c>
      <c r="R254" s="2" t="s">
        <v>60</v>
      </c>
      <c r="S254" s="3">
        <v>0</v>
      </c>
      <c r="T254" s="3">
        <v>0</v>
      </c>
      <c r="U254" s="3">
        <v>0.11</v>
      </c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2" t="s">
        <v>51</v>
      </c>
      <c r="AW254" s="2" t="s">
        <v>678</v>
      </c>
      <c r="AX254" s="2" t="s">
        <v>51</v>
      </c>
      <c r="AY254" s="2" t="s">
        <v>51</v>
      </c>
    </row>
    <row r="255" spans="1:51" ht="30" customHeight="1">
      <c r="A255" s="9" t="s">
        <v>282</v>
      </c>
      <c r="B255" s="9" t="s">
        <v>51</v>
      </c>
      <c r="C255" s="9" t="s">
        <v>51</v>
      </c>
      <c r="D255" s="10"/>
      <c r="E255" s="15"/>
      <c r="F255" s="16">
        <f>TRUNC(SUMIF(N251:N254, N250, F251:F254),0)</f>
        <v>7872</v>
      </c>
      <c r="G255" s="15"/>
      <c r="H255" s="16">
        <f>TRUNC(SUMIF(N251:N254, N250, H251:H254),0)</f>
        <v>0</v>
      </c>
      <c r="I255" s="15"/>
      <c r="J255" s="16">
        <f>TRUNC(SUMIF(N251:N254, N250, J251:J254),0)</f>
        <v>0</v>
      </c>
      <c r="K255" s="15"/>
      <c r="L255" s="16">
        <f>F255+H255+J255</f>
        <v>7872</v>
      </c>
      <c r="M255" s="9" t="s">
        <v>51</v>
      </c>
      <c r="N255" s="2" t="s">
        <v>78</v>
      </c>
      <c r="O255" s="2" t="s">
        <v>78</v>
      </c>
      <c r="P255" s="2" t="s">
        <v>51</v>
      </c>
      <c r="Q255" s="2" t="s">
        <v>51</v>
      </c>
      <c r="R255" s="2" t="s">
        <v>51</v>
      </c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2" t="s">
        <v>51</v>
      </c>
      <c r="AW255" s="2" t="s">
        <v>51</v>
      </c>
      <c r="AX255" s="2" t="s">
        <v>51</v>
      </c>
      <c r="AY255" s="2" t="s">
        <v>51</v>
      </c>
    </row>
    <row r="256" spans="1:51" ht="30" customHeight="1">
      <c r="A256" s="10"/>
      <c r="B256" s="10"/>
      <c r="C256" s="10"/>
      <c r="D256" s="10"/>
      <c r="E256" s="15"/>
      <c r="F256" s="16"/>
      <c r="G256" s="15"/>
      <c r="H256" s="16"/>
      <c r="I256" s="15"/>
      <c r="J256" s="16"/>
      <c r="K256" s="15"/>
      <c r="L256" s="16"/>
      <c r="M256" s="10"/>
    </row>
    <row r="257" spans="1:51" ht="30" customHeight="1">
      <c r="A257" s="83" t="s">
        <v>679</v>
      </c>
      <c r="B257" s="83"/>
      <c r="C257" s="83"/>
      <c r="D257" s="83"/>
      <c r="E257" s="84"/>
      <c r="F257" s="85"/>
      <c r="G257" s="84"/>
      <c r="H257" s="85"/>
      <c r="I257" s="84"/>
      <c r="J257" s="85"/>
      <c r="K257" s="84"/>
      <c r="L257" s="85"/>
      <c r="M257" s="83"/>
      <c r="N257" s="1" t="s">
        <v>622</v>
      </c>
    </row>
    <row r="258" spans="1:51" ht="30" customHeight="1">
      <c r="A258" s="9" t="s">
        <v>302</v>
      </c>
      <c r="B258" s="9" t="s">
        <v>285</v>
      </c>
      <c r="C258" s="9" t="s">
        <v>137</v>
      </c>
      <c r="D258" s="10">
        <v>0.1</v>
      </c>
      <c r="E258" s="15">
        <f>단가대비표!O55</f>
        <v>0</v>
      </c>
      <c r="F258" s="16">
        <f>TRUNC(E258*D258,1)</f>
        <v>0</v>
      </c>
      <c r="G258" s="15">
        <f>단가대비표!P55</f>
        <v>226280</v>
      </c>
      <c r="H258" s="16">
        <f>TRUNC(G258*D258,1)</f>
        <v>22628</v>
      </c>
      <c r="I258" s="15">
        <f>단가대비표!V55</f>
        <v>0</v>
      </c>
      <c r="J258" s="16">
        <f>TRUNC(I258*D258,1)</f>
        <v>0</v>
      </c>
      <c r="K258" s="15">
        <f t="shared" ref="K258:L260" si="47">TRUNC(E258+G258+I258,1)</f>
        <v>226280</v>
      </c>
      <c r="L258" s="16">
        <f t="shared" si="47"/>
        <v>22628</v>
      </c>
      <c r="M258" s="9" t="s">
        <v>51</v>
      </c>
      <c r="N258" s="2" t="s">
        <v>622</v>
      </c>
      <c r="O258" s="2" t="s">
        <v>303</v>
      </c>
      <c r="P258" s="2" t="s">
        <v>60</v>
      </c>
      <c r="Q258" s="2" t="s">
        <v>60</v>
      </c>
      <c r="R258" s="2" t="s">
        <v>59</v>
      </c>
      <c r="S258" s="3"/>
      <c r="T258" s="3"/>
      <c r="U258" s="3"/>
      <c r="V258" s="3">
        <v>1</v>
      </c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2" t="s">
        <v>51</v>
      </c>
      <c r="AW258" s="2" t="s">
        <v>680</v>
      </c>
      <c r="AX258" s="2" t="s">
        <v>51</v>
      </c>
      <c r="AY258" s="2" t="s">
        <v>51</v>
      </c>
    </row>
    <row r="259" spans="1:51" ht="30" customHeight="1">
      <c r="A259" s="9" t="s">
        <v>284</v>
      </c>
      <c r="B259" s="9" t="s">
        <v>285</v>
      </c>
      <c r="C259" s="9" t="s">
        <v>137</v>
      </c>
      <c r="D259" s="10">
        <v>0.02</v>
      </c>
      <c r="E259" s="15">
        <f>단가대비표!O53</f>
        <v>0</v>
      </c>
      <c r="F259" s="16">
        <f>TRUNC(E259*D259,1)</f>
        <v>0</v>
      </c>
      <c r="G259" s="15">
        <f>단가대비표!P53</f>
        <v>141096</v>
      </c>
      <c r="H259" s="16">
        <f>TRUNC(G259*D259,1)</f>
        <v>2821.9</v>
      </c>
      <c r="I259" s="15">
        <f>단가대비표!V53</f>
        <v>0</v>
      </c>
      <c r="J259" s="16">
        <f>TRUNC(I259*D259,1)</f>
        <v>0</v>
      </c>
      <c r="K259" s="15">
        <f t="shared" si="47"/>
        <v>141096</v>
      </c>
      <c r="L259" s="16">
        <f t="shared" si="47"/>
        <v>2821.9</v>
      </c>
      <c r="M259" s="9" t="s">
        <v>51</v>
      </c>
      <c r="N259" s="2" t="s">
        <v>622</v>
      </c>
      <c r="O259" s="2" t="s">
        <v>286</v>
      </c>
      <c r="P259" s="2" t="s">
        <v>60</v>
      </c>
      <c r="Q259" s="2" t="s">
        <v>60</v>
      </c>
      <c r="R259" s="2" t="s">
        <v>59</v>
      </c>
      <c r="S259" s="3"/>
      <c r="T259" s="3"/>
      <c r="U259" s="3"/>
      <c r="V259" s="3">
        <v>1</v>
      </c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2" t="s">
        <v>51</v>
      </c>
      <c r="AW259" s="2" t="s">
        <v>681</v>
      </c>
      <c r="AX259" s="2" t="s">
        <v>51</v>
      </c>
      <c r="AY259" s="2" t="s">
        <v>51</v>
      </c>
    </row>
    <row r="260" spans="1:51" ht="30" customHeight="1">
      <c r="A260" s="9" t="s">
        <v>322</v>
      </c>
      <c r="B260" s="9" t="s">
        <v>682</v>
      </c>
      <c r="C260" s="9" t="s">
        <v>104</v>
      </c>
      <c r="D260" s="10">
        <v>1</v>
      </c>
      <c r="E260" s="15">
        <v>0</v>
      </c>
      <c r="F260" s="16">
        <f>TRUNC(E260*D260,1)</f>
        <v>0</v>
      </c>
      <c r="G260" s="15">
        <v>0</v>
      </c>
      <c r="H260" s="16">
        <f>TRUNC(G260*D260,1)</f>
        <v>0</v>
      </c>
      <c r="I260" s="15">
        <f>TRUNC(SUMIF(V258:V260, RIGHTB(O260, 1), H258:H260)*U260, 2)</f>
        <v>254.49</v>
      </c>
      <c r="J260" s="16">
        <f>TRUNC(I260*D260,1)</f>
        <v>254.4</v>
      </c>
      <c r="K260" s="15">
        <f t="shared" si="47"/>
        <v>254.4</v>
      </c>
      <c r="L260" s="16">
        <f t="shared" si="47"/>
        <v>254.4</v>
      </c>
      <c r="M260" s="9" t="s">
        <v>51</v>
      </c>
      <c r="N260" s="2" t="s">
        <v>622</v>
      </c>
      <c r="O260" s="2" t="s">
        <v>105</v>
      </c>
      <c r="P260" s="2" t="s">
        <v>60</v>
      </c>
      <c r="Q260" s="2" t="s">
        <v>60</v>
      </c>
      <c r="R260" s="2" t="s">
        <v>60</v>
      </c>
      <c r="S260" s="3">
        <v>1</v>
      </c>
      <c r="T260" s="3">
        <v>2</v>
      </c>
      <c r="U260" s="3">
        <v>0.01</v>
      </c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2" t="s">
        <v>51</v>
      </c>
      <c r="AW260" s="2" t="s">
        <v>683</v>
      </c>
      <c r="AX260" s="2" t="s">
        <v>51</v>
      </c>
      <c r="AY260" s="2" t="s">
        <v>51</v>
      </c>
    </row>
    <row r="261" spans="1:51" ht="30" customHeight="1">
      <c r="A261" s="9" t="s">
        <v>282</v>
      </c>
      <c r="B261" s="9" t="s">
        <v>51</v>
      </c>
      <c r="C261" s="9" t="s">
        <v>51</v>
      </c>
      <c r="D261" s="10"/>
      <c r="E261" s="15"/>
      <c r="F261" s="16">
        <f>TRUNC(SUMIF(N258:N260, N257, F258:F260),0)</f>
        <v>0</v>
      </c>
      <c r="G261" s="15"/>
      <c r="H261" s="16">
        <f>TRUNC(SUMIF(N258:N260, N257, H258:H260),0)</f>
        <v>25449</v>
      </c>
      <c r="I261" s="15"/>
      <c r="J261" s="16">
        <f>TRUNC(SUMIF(N258:N260, N257, J258:J260),0)</f>
        <v>254</v>
      </c>
      <c r="K261" s="15"/>
      <c r="L261" s="16">
        <f>F261+H261+J261</f>
        <v>25703</v>
      </c>
      <c r="M261" s="9" t="s">
        <v>51</v>
      </c>
      <c r="N261" s="2" t="s">
        <v>78</v>
      </c>
      <c r="O261" s="2" t="s">
        <v>78</v>
      </c>
      <c r="P261" s="2" t="s">
        <v>51</v>
      </c>
      <c r="Q261" s="2" t="s">
        <v>51</v>
      </c>
      <c r="R261" s="2" t="s">
        <v>51</v>
      </c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2" t="s">
        <v>51</v>
      </c>
      <c r="AW261" s="2" t="s">
        <v>51</v>
      </c>
      <c r="AX261" s="2" t="s">
        <v>51</v>
      </c>
      <c r="AY261" s="2" t="s">
        <v>51</v>
      </c>
    </row>
    <row r="262" spans="1:51" ht="30" customHeight="1">
      <c r="A262" s="10"/>
      <c r="B262" s="10"/>
      <c r="C262" s="10"/>
      <c r="D262" s="10"/>
      <c r="E262" s="15"/>
      <c r="F262" s="16"/>
      <c r="G262" s="15"/>
      <c r="H262" s="16"/>
      <c r="I262" s="15"/>
      <c r="J262" s="16"/>
      <c r="K262" s="15"/>
      <c r="L262" s="16"/>
      <c r="M262" s="10"/>
    </row>
    <row r="263" spans="1:51" ht="30" hidden="1" customHeight="1">
      <c r="A263" s="83" t="s">
        <v>684</v>
      </c>
      <c r="B263" s="83"/>
      <c r="C263" s="83"/>
      <c r="D263" s="83"/>
      <c r="E263" s="84"/>
      <c r="F263" s="85"/>
      <c r="G263" s="84"/>
      <c r="H263" s="85"/>
      <c r="I263" s="84"/>
      <c r="J263" s="85"/>
      <c r="K263" s="84"/>
      <c r="L263" s="85"/>
      <c r="M263" s="83"/>
      <c r="N263" s="1" t="s">
        <v>650</v>
      </c>
    </row>
    <row r="264" spans="1:51" ht="30" hidden="1" customHeight="1">
      <c r="A264" s="9" t="s">
        <v>324</v>
      </c>
      <c r="B264" s="9" t="s">
        <v>648</v>
      </c>
      <c r="C264" s="9" t="s">
        <v>558</v>
      </c>
      <c r="D264" s="10">
        <v>0.20849999999999999</v>
      </c>
      <c r="E264" s="15">
        <f>단가대비표!O9</f>
        <v>0</v>
      </c>
      <c r="F264" s="16">
        <f>TRUNC(E264*D264,1)</f>
        <v>0</v>
      </c>
      <c r="G264" s="15">
        <f>단가대비표!P9</f>
        <v>0</v>
      </c>
      <c r="H264" s="16">
        <f>TRUNC(G264*D264,1)</f>
        <v>0</v>
      </c>
      <c r="I264" s="15">
        <f>단가대비표!V9</f>
        <v>104465</v>
      </c>
      <c r="J264" s="16">
        <f>TRUNC(I264*D264,1)</f>
        <v>21780.9</v>
      </c>
      <c r="K264" s="15">
        <f t="shared" ref="K264:L267" si="48">TRUNC(E264+G264+I264,1)</f>
        <v>104465</v>
      </c>
      <c r="L264" s="16">
        <f t="shared" si="48"/>
        <v>21780.9</v>
      </c>
      <c r="M264" s="9" t="s">
        <v>559</v>
      </c>
      <c r="N264" s="2" t="s">
        <v>650</v>
      </c>
      <c r="O264" s="2" t="s">
        <v>685</v>
      </c>
      <c r="P264" s="2" t="s">
        <v>60</v>
      </c>
      <c r="Q264" s="2" t="s">
        <v>60</v>
      </c>
      <c r="R264" s="2" t="s">
        <v>59</v>
      </c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2" t="s">
        <v>51</v>
      </c>
      <c r="AW264" s="2" t="s">
        <v>686</v>
      </c>
      <c r="AX264" s="2" t="s">
        <v>51</v>
      </c>
      <c r="AY264" s="2" t="s">
        <v>51</v>
      </c>
    </row>
    <row r="265" spans="1:51" ht="30" hidden="1" customHeight="1">
      <c r="A265" s="9" t="s">
        <v>562</v>
      </c>
      <c r="B265" s="9" t="s">
        <v>563</v>
      </c>
      <c r="C265" s="9" t="s">
        <v>554</v>
      </c>
      <c r="D265" s="10">
        <v>11.6</v>
      </c>
      <c r="E265" s="15">
        <f>단가대비표!O21</f>
        <v>1228.2</v>
      </c>
      <c r="F265" s="16">
        <f>TRUNC(E265*D265,1)</f>
        <v>14247.1</v>
      </c>
      <c r="G265" s="15">
        <f>단가대비표!P21</f>
        <v>0</v>
      </c>
      <c r="H265" s="16">
        <f>TRUNC(G265*D265,1)</f>
        <v>0</v>
      </c>
      <c r="I265" s="15">
        <f>단가대비표!V21</f>
        <v>0</v>
      </c>
      <c r="J265" s="16">
        <f>TRUNC(I265*D265,1)</f>
        <v>0</v>
      </c>
      <c r="K265" s="15">
        <f t="shared" si="48"/>
        <v>1228.2</v>
      </c>
      <c r="L265" s="16">
        <f t="shared" si="48"/>
        <v>14247.1</v>
      </c>
      <c r="M265" s="9" t="s">
        <v>51</v>
      </c>
      <c r="N265" s="2" t="s">
        <v>650</v>
      </c>
      <c r="O265" s="2" t="s">
        <v>564</v>
      </c>
      <c r="P265" s="2" t="s">
        <v>60</v>
      </c>
      <c r="Q265" s="2" t="s">
        <v>60</v>
      </c>
      <c r="R265" s="2" t="s">
        <v>59</v>
      </c>
      <c r="S265" s="3"/>
      <c r="T265" s="3"/>
      <c r="U265" s="3"/>
      <c r="V265" s="3">
        <v>1</v>
      </c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2" t="s">
        <v>51</v>
      </c>
      <c r="AW265" s="2" t="s">
        <v>687</v>
      </c>
      <c r="AX265" s="2" t="s">
        <v>51</v>
      </c>
      <c r="AY265" s="2" t="s">
        <v>51</v>
      </c>
    </row>
    <row r="266" spans="1:51" ht="30" hidden="1" customHeight="1">
      <c r="A266" s="9" t="s">
        <v>566</v>
      </c>
      <c r="B266" s="9" t="s">
        <v>585</v>
      </c>
      <c r="C266" s="9" t="s">
        <v>104</v>
      </c>
      <c r="D266" s="10">
        <v>1</v>
      </c>
      <c r="E266" s="15">
        <f>TRUNC(SUMIF(V264:V267, RIGHTB(O266, 1), F264:F267)*U266, 2)</f>
        <v>3134.36</v>
      </c>
      <c r="F266" s="16">
        <f>TRUNC(E266*D266,1)</f>
        <v>3134.3</v>
      </c>
      <c r="G266" s="15">
        <v>0</v>
      </c>
      <c r="H266" s="16">
        <f>TRUNC(G266*D266,1)</f>
        <v>0</v>
      </c>
      <c r="I266" s="15">
        <v>0</v>
      </c>
      <c r="J266" s="16">
        <f>TRUNC(I266*D266,1)</f>
        <v>0</v>
      </c>
      <c r="K266" s="15">
        <f t="shared" si="48"/>
        <v>3134.3</v>
      </c>
      <c r="L266" s="16">
        <f t="shared" si="48"/>
        <v>3134.3</v>
      </c>
      <c r="M266" s="9" t="s">
        <v>51</v>
      </c>
      <c r="N266" s="2" t="s">
        <v>650</v>
      </c>
      <c r="O266" s="2" t="s">
        <v>105</v>
      </c>
      <c r="P266" s="2" t="s">
        <v>60</v>
      </c>
      <c r="Q266" s="2" t="s">
        <v>60</v>
      </c>
      <c r="R266" s="2" t="s">
        <v>60</v>
      </c>
      <c r="S266" s="3">
        <v>0</v>
      </c>
      <c r="T266" s="3">
        <v>0</v>
      </c>
      <c r="U266" s="3">
        <v>0.22</v>
      </c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2" t="s">
        <v>51</v>
      </c>
      <c r="AW266" s="2" t="s">
        <v>688</v>
      </c>
      <c r="AX266" s="2" t="s">
        <v>51</v>
      </c>
      <c r="AY266" s="2" t="s">
        <v>51</v>
      </c>
    </row>
    <row r="267" spans="1:51" ht="30" hidden="1" customHeight="1">
      <c r="A267" s="9" t="s">
        <v>569</v>
      </c>
      <c r="B267" s="9" t="s">
        <v>285</v>
      </c>
      <c r="C267" s="9" t="s">
        <v>137</v>
      </c>
      <c r="D267" s="10">
        <v>1</v>
      </c>
      <c r="E267" s="15">
        <f>TRUNC(단가대비표!O62*1/8*16/12*25/20, 1)</f>
        <v>0</v>
      </c>
      <c r="F267" s="16">
        <f>TRUNC(E267*D267,1)</f>
        <v>0</v>
      </c>
      <c r="G267" s="15">
        <f>TRUNC(단가대비표!P62*1/8*16/12*25/20, 1)</f>
        <v>44299.3</v>
      </c>
      <c r="H267" s="16">
        <f>TRUNC(G267*D267,1)</f>
        <v>44299.3</v>
      </c>
      <c r="I267" s="15">
        <f>TRUNC(단가대비표!V62*1/8*16/12*25/20, 1)</f>
        <v>0</v>
      </c>
      <c r="J267" s="16">
        <f>TRUNC(I267*D267,1)</f>
        <v>0</v>
      </c>
      <c r="K267" s="15">
        <f t="shared" si="48"/>
        <v>44299.3</v>
      </c>
      <c r="L267" s="16">
        <f t="shared" si="48"/>
        <v>44299.3</v>
      </c>
      <c r="M267" s="9" t="s">
        <v>51</v>
      </c>
      <c r="N267" s="2" t="s">
        <v>650</v>
      </c>
      <c r="O267" s="2" t="s">
        <v>570</v>
      </c>
      <c r="P267" s="2" t="s">
        <v>60</v>
      </c>
      <c r="Q267" s="2" t="s">
        <v>60</v>
      </c>
      <c r="R267" s="2" t="s">
        <v>59</v>
      </c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2" t="s">
        <v>51</v>
      </c>
      <c r="AW267" s="2" t="s">
        <v>689</v>
      </c>
      <c r="AX267" s="2" t="s">
        <v>59</v>
      </c>
      <c r="AY267" s="2" t="s">
        <v>51</v>
      </c>
    </row>
    <row r="268" spans="1:51" ht="30" hidden="1" customHeight="1">
      <c r="A268" s="9" t="s">
        <v>282</v>
      </c>
      <c r="B268" s="9" t="s">
        <v>51</v>
      </c>
      <c r="C268" s="9" t="s">
        <v>51</v>
      </c>
      <c r="D268" s="10"/>
      <c r="E268" s="15"/>
      <c r="F268" s="16">
        <f>TRUNC(SUMIF(N264:N267, N263, F264:F267),0)</f>
        <v>17381</v>
      </c>
      <c r="G268" s="15"/>
      <c r="H268" s="16">
        <f>TRUNC(SUMIF(N264:N267, N263, H264:H267),0)</f>
        <v>44299</v>
      </c>
      <c r="I268" s="15"/>
      <c r="J268" s="16">
        <f>TRUNC(SUMIF(N264:N267, N263, J264:J267),0)</f>
        <v>21780</v>
      </c>
      <c r="K268" s="15"/>
      <c r="L268" s="16">
        <f>F268+H268+J268</f>
        <v>83460</v>
      </c>
      <c r="M268" s="9" t="s">
        <v>51</v>
      </c>
      <c r="N268" s="2" t="s">
        <v>78</v>
      </c>
      <c r="O268" s="2" t="s">
        <v>78</v>
      </c>
      <c r="P268" s="2" t="s">
        <v>51</v>
      </c>
      <c r="Q268" s="2" t="s">
        <v>51</v>
      </c>
      <c r="R268" s="2" t="s">
        <v>51</v>
      </c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2" t="s">
        <v>51</v>
      </c>
      <c r="AW268" s="2" t="s">
        <v>51</v>
      </c>
      <c r="AX268" s="2" t="s">
        <v>51</v>
      </c>
      <c r="AY268" s="2" t="s">
        <v>51</v>
      </c>
    </row>
    <row r="269" spans="1:51" ht="30" hidden="1" customHeight="1">
      <c r="A269" s="10"/>
      <c r="B269" s="10"/>
      <c r="C269" s="10"/>
      <c r="D269" s="10"/>
      <c r="E269" s="15"/>
      <c r="F269" s="16"/>
      <c r="G269" s="15"/>
      <c r="H269" s="16"/>
      <c r="I269" s="15"/>
      <c r="J269" s="16"/>
      <c r="K269" s="15"/>
      <c r="L269" s="16"/>
      <c r="M269" s="10"/>
    </row>
    <row r="270" spans="1:51" ht="30" customHeight="1">
      <c r="A270" s="83" t="s">
        <v>690</v>
      </c>
      <c r="B270" s="83"/>
      <c r="C270" s="83"/>
      <c r="D270" s="83"/>
      <c r="E270" s="84"/>
      <c r="F270" s="85"/>
      <c r="G270" s="84"/>
      <c r="H270" s="85"/>
      <c r="I270" s="84"/>
      <c r="J270" s="85"/>
      <c r="K270" s="84"/>
      <c r="L270" s="85"/>
      <c r="M270" s="83"/>
      <c r="N270" s="1" t="s">
        <v>378</v>
      </c>
    </row>
    <row r="271" spans="1:51" ht="30" customHeight="1">
      <c r="A271" s="9" t="s">
        <v>408</v>
      </c>
      <c r="B271" s="9" t="s">
        <v>409</v>
      </c>
      <c r="C271" s="9" t="s">
        <v>137</v>
      </c>
      <c r="D271" s="10">
        <v>0.49</v>
      </c>
      <c r="E271" s="15">
        <f>단가대비표!O65</f>
        <v>0</v>
      </c>
      <c r="F271" s="16">
        <f>TRUNC(E271*D271,1)</f>
        <v>0</v>
      </c>
      <c r="G271" s="15">
        <f>단가대비표!P65</f>
        <v>324939</v>
      </c>
      <c r="H271" s="16">
        <f>TRUNC(G271*D271,1)</f>
        <v>159220.1</v>
      </c>
      <c r="I271" s="15">
        <f>단가대비표!V65</f>
        <v>0</v>
      </c>
      <c r="J271" s="16">
        <f>TRUNC(I271*D271,1)</f>
        <v>0</v>
      </c>
      <c r="K271" s="15">
        <f t="shared" ref="K271:L275" si="49">TRUNC(E271+G271+I271,1)</f>
        <v>324939</v>
      </c>
      <c r="L271" s="16">
        <f t="shared" si="49"/>
        <v>159220.1</v>
      </c>
      <c r="M271" s="9" t="s">
        <v>51</v>
      </c>
      <c r="N271" s="2" t="s">
        <v>378</v>
      </c>
      <c r="O271" s="2" t="s">
        <v>410</v>
      </c>
      <c r="P271" s="2" t="s">
        <v>60</v>
      </c>
      <c r="Q271" s="2" t="s">
        <v>60</v>
      </c>
      <c r="R271" s="2" t="s">
        <v>59</v>
      </c>
      <c r="S271" s="3"/>
      <c r="T271" s="3"/>
      <c r="U271" s="3"/>
      <c r="V271" s="3">
        <v>1</v>
      </c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2" t="s">
        <v>51</v>
      </c>
      <c r="AW271" s="2" t="s">
        <v>691</v>
      </c>
      <c r="AX271" s="2" t="s">
        <v>51</v>
      </c>
      <c r="AY271" s="2" t="s">
        <v>51</v>
      </c>
    </row>
    <row r="272" spans="1:51" ht="30" customHeight="1">
      <c r="A272" s="9" t="s">
        <v>638</v>
      </c>
      <c r="B272" s="9" t="s">
        <v>409</v>
      </c>
      <c r="C272" s="9" t="s">
        <v>137</v>
      </c>
      <c r="D272" s="10">
        <v>0.2</v>
      </c>
      <c r="E272" s="15">
        <f>단가대비표!O67</f>
        <v>0</v>
      </c>
      <c r="F272" s="16">
        <f>TRUNC(E272*D272,1)</f>
        <v>0</v>
      </c>
      <c r="G272" s="15">
        <f>단가대비표!P67</f>
        <v>256000</v>
      </c>
      <c r="H272" s="16">
        <f>TRUNC(G272*D272,1)</f>
        <v>51200</v>
      </c>
      <c r="I272" s="15">
        <f>단가대비표!V67</f>
        <v>0</v>
      </c>
      <c r="J272" s="16">
        <f>TRUNC(I272*D272,1)</f>
        <v>0</v>
      </c>
      <c r="K272" s="15">
        <f t="shared" si="49"/>
        <v>256000</v>
      </c>
      <c r="L272" s="16">
        <f t="shared" si="49"/>
        <v>51200</v>
      </c>
      <c r="M272" s="9" t="s">
        <v>639</v>
      </c>
      <c r="N272" s="2" t="s">
        <v>378</v>
      </c>
      <c r="O272" s="2" t="s">
        <v>640</v>
      </c>
      <c r="P272" s="2" t="s">
        <v>60</v>
      </c>
      <c r="Q272" s="2" t="s">
        <v>60</v>
      </c>
      <c r="R272" s="2" t="s">
        <v>59</v>
      </c>
      <c r="S272" s="3"/>
      <c r="T272" s="3"/>
      <c r="U272" s="3"/>
      <c r="V272" s="3">
        <v>1</v>
      </c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2" t="s">
        <v>51</v>
      </c>
      <c r="AW272" s="2" t="s">
        <v>692</v>
      </c>
      <c r="AX272" s="2" t="s">
        <v>51</v>
      </c>
      <c r="AY272" s="2" t="s">
        <v>51</v>
      </c>
    </row>
    <row r="273" spans="1:51" ht="30" customHeight="1">
      <c r="A273" s="9" t="s">
        <v>284</v>
      </c>
      <c r="B273" s="9" t="s">
        <v>285</v>
      </c>
      <c r="C273" s="9" t="s">
        <v>137</v>
      </c>
      <c r="D273" s="10">
        <v>0.1</v>
      </c>
      <c r="E273" s="15">
        <f>단가대비표!O53</f>
        <v>0</v>
      </c>
      <c r="F273" s="16">
        <f>TRUNC(E273*D273,1)</f>
        <v>0</v>
      </c>
      <c r="G273" s="15">
        <f>단가대비표!P53</f>
        <v>141096</v>
      </c>
      <c r="H273" s="16">
        <f>TRUNC(G273*D273,1)</f>
        <v>14109.6</v>
      </c>
      <c r="I273" s="15">
        <f>단가대비표!V53</f>
        <v>0</v>
      </c>
      <c r="J273" s="16">
        <f>TRUNC(I273*D273,1)</f>
        <v>0</v>
      </c>
      <c r="K273" s="15">
        <f t="shared" si="49"/>
        <v>141096</v>
      </c>
      <c r="L273" s="16">
        <f t="shared" si="49"/>
        <v>14109.6</v>
      </c>
      <c r="M273" s="9" t="s">
        <v>51</v>
      </c>
      <c r="N273" s="2" t="s">
        <v>378</v>
      </c>
      <c r="O273" s="2" t="s">
        <v>286</v>
      </c>
      <c r="P273" s="2" t="s">
        <v>60</v>
      </c>
      <c r="Q273" s="2" t="s">
        <v>60</v>
      </c>
      <c r="R273" s="2" t="s">
        <v>59</v>
      </c>
      <c r="S273" s="3"/>
      <c r="T273" s="3"/>
      <c r="U273" s="3"/>
      <c r="V273" s="3">
        <v>1</v>
      </c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2" t="s">
        <v>51</v>
      </c>
      <c r="AW273" s="2" t="s">
        <v>693</v>
      </c>
      <c r="AX273" s="2" t="s">
        <v>51</v>
      </c>
      <c r="AY273" s="2" t="s">
        <v>51</v>
      </c>
    </row>
    <row r="274" spans="1:51" ht="30" customHeight="1">
      <c r="A274" s="9" t="s">
        <v>324</v>
      </c>
      <c r="B274" s="9" t="s">
        <v>648</v>
      </c>
      <c r="C274" s="9" t="s">
        <v>326</v>
      </c>
      <c r="D274" s="10">
        <v>2.16</v>
      </c>
      <c r="E274" s="15">
        <f>일위대가목록!E41</f>
        <v>17381</v>
      </c>
      <c r="F274" s="16">
        <f>TRUNC(E274*D274,1)</f>
        <v>37542.9</v>
      </c>
      <c r="G274" s="15">
        <f>일위대가목록!F41</f>
        <v>44299</v>
      </c>
      <c r="H274" s="16">
        <f>TRUNC(G274*D274,1)</f>
        <v>95685.8</v>
      </c>
      <c r="I274" s="15">
        <f>일위대가목록!G41</f>
        <v>21780</v>
      </c>
      <c r="J274" s="16">
        <f>TRUNC(I274*D274,1)</f>
        <v>47044.800000000003</v>
      </c>
      <c r="K274" s="15">
        <f t="shared" si="49"/>
        <v>83460</v>
      </c>
      <c r="L274" s="16">
        <f t="shared" si="49"/>
        <v>180273.5</v>
      </c>
      <c r="M274" s="9" t="s">
        <v>649</v>
      </c>
      <c r="N274" s="2" t="s">
        <v>378</v>
      </c>
      <c r="O274" s="2" t="s">
        <v>650</v>
      </c>
      <c r="P274" s="2" t="s">
        <v>59</v>
      </c>
      <c r="Q274" s="2" t="s">
        <v>60</v>
      </c>
      <c r="R274" s="2" t="s">
        <v>60</v>
      </c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2" t="s">
        <v>51</v>
      </c>
      <c r="AW274" s="2" t="s">
        <v>694</v>
      </c>
      <c r="AX274" s="2" t="s">
        <v>51</v>
      </c>
      <c r="AY274" s="2" t="s">
        <v>51</v>
      </c>
    </row>
    <row r="275" spans="1:51" ht="30" customHeight="1">
      <c r="A275" s="9" t="s">
        <v>322</v>
      </c>
      <c r="B275" s="9" t="s">
        <v>412</v>
      </c>
      <c r="C275" s="9" t="s">
        <v>104</v>
      </c>
      <c r="D275" s="10">
        <v>1</v>
      </c>
      <c r="E275" s="15">
        <v>0</v>
      </c>
      <c r="F275" s="16">
        <f>TRUNC(E275*D275,1)</f>
        <v>0</v>
      </c>
      <c r="G275" s="15">
        <v>0</v>
      </c>
      <c r="H275" s="16">
        <f>TRUNC(G275*D275,1)</f>
        <v>0</v>
      </c>
      <c r="I275" s="15">
        <f>TRUNC(SUMIF(V271:V275, RIGHTB(O275, 1), H271:H275)*U275, 2)</f>
        <v>11226.48</v>
      </c>
      <c r="J275" s="16">
        <f>TRUNC(I275*D275,1)</f>
        <v>11226.4</v>
      </c>
      <c r="K275" s="15">
        <f t="shared" si="49"/>
        <v>11226.4</v>
      </c>
      <c r="L275" s="16">
        <f t="shared" si="49"/>
        <v>11226.4</v>
      </c>
      <c r="M275" s="9" t="s">
        <v>51</v>
      </c>
      <c r="N275" s="2" t="s">
        <v>378</v>
      </c>
      <c r="O275" s="2" t="s">
        <v>105</v>
      </c>
      <c r="P275" s="2" t="s">
        <v>60</v>
      </c>
      <c r="Q275" s="2" t="s">
        <v>60</v>
      </c>
      <c r="R275" s="2" t="s">
        <v>60</v>
      </c>
      <c r="S275" s="3">
        <v>1</v>
      </c>
      <c r="T275" s="3">
        <v>2</v>
      </c>
      <c r="U275" s="3">
        <v>0.05</v>
      </c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2" t="s">
        <v>51</v>
      </c>
      <c r="AW275" s="2" t="s">
        <v>695</v>
      </c>
      <c r="AX275" s="2" t="s">
        <v>51</v>
      </c>
      <c r="AY275" s="2" t="s">
        <v>51</v>
      </c>
    </row>
    <row r="276" spans="1:51" ht="30" customHeight="1">
      <c r="A276" s="9" t="s">
        <v>282</v>
      </c>
      <c r="B276" s="9" t="s">
        <v>51</v>
      </c>
      <c r="C276" s="9" t="s">
        <v>51</v>
      </c>
      <c r="D276" s="10"/>
      <c r="E276" s="15"/>
      <c r="F276" s="16">
        <f>TRUNC(SUMIF(N271:N275, N270, F271:F275),0)</f>
        <v>37542</v>
      </c>
      <c r="G276" s="15"/>
      <c r="H276" s="16">
        <f>TRUNC(SUMIF(N271:N275, N270, H271:H275),0)</f>
        <v>320215</v>
      </c>
      <c r="I276" s="15"/>
      <c r="J276" s="16">
        <f>TRUNC(SUMIF(N271:N275, N270, J271:J275),0)</f>
        <v>58271</v>
      </c>
      <c r="K276" s="15"/>
      <c r="L276" s="16">
        <f>F276+H276+J276</f>
        <v>416028</v>
      </c>
      <c r="M276" s="9" t="s">
        <v>51</v>
      </c>
      <c r="N276" s="2" t="s">
        <v>78</v>
      </c>
      <c r="O276" s="2" t="s">
        <v>78</v>
      </c>
      <c r="P276" s="2" t="s">
        <v>51</v>
      </c>
      <c r="Q276" s="2" t="s">
        <v>51</v>
      </c>
      <c r="R276" s="2" t="s">
        <v>51</v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2" t="s">
        <v>51</v>
      </c>
      <c r="AW276" s="2" t="s">
        <v>51</v>
      </c>
      <c r="AX276" s="2" t="s">
        <v>51</v>
      </c>
      <c r="AY276" s="2" t="s">
        <v>51</v>
      </c>
    </row>
    <row r="277" spans="1:51" ht="30" customHeight="1">
      <c r="A277" s="10"/>
      <c r="B277" s="10"/>
      <c r="C277" s="10"/>
      <c r="D277" s="10"/>
      <c r="E277" s="15"/>
      <c r="F277" s="16"/>
      <c r="G277" s="15"/>
      <c r="H277" s="16"/>
      <c r="I277" s="15"/>
      <c r="J277" s="16"/>
      <c r="K277" s="15"/>
      <c r="L277" s="16"/>
      <c r="M277" s="10"/>
    </row>
    <row r="278" spans="1:51" ht="30" customHeight="1">
      <c r="A278" s="83" t="s">
        <v>696</v>
      </c>
      <c r="B278" s="83"/>
      <c r="C278" s="83"/>
      <c r="D278" s="83"/>
      <c r="E278" s="84"/>
      <c r="F278" s="85"/>
      <c r="G278" s="84"/>
      <c r="H278" s="85"/>
      <c r="I278" s="84"/>
      <c r="J278" s="85"/>
      <c r="K278" s="84"/>
      <c r="L278" s="85"/>
      <c r="M278" s="83"/>
      <c r="N278" s="1" t="s">
        <v>381</v>
      </c>
    </row>
    <row r="279" spans="1:51" ht="30" customHeight="1">
      <c r="A279" s="9" t="s">
        <v>408</v>
      </c>
      <c r="B279" s="9" t="s">
        <v>409</v>
      </c>
      <c r="C279" s="9" t="s">
        <v>137</v>
      </c>
      <c r="D279" s="10">
        <v>0.49</v>
      </c>
      <c r="E279" s="15">
        <f>단가대비표!O65</f>
        <v>0</v>
      </c>
      <c r="F279" s="16">
        <f>TRUNC(E279*D279,1)</f>
        <v>0</v>
      </c>
      <c r="G279" s="15">
        <f>단가대비표!P65</f>
        <v>324939</v>
      </c>
      <c r="H279" s="16">
        <f>TRUNC(G279*D279,1)</f>
        <v>159220.1</v>
      </c>
      <c r="I279" s="15">
        <f>단가대비표!V65</f>
        <v>0</v>
      </c>
      <c r="J279" s="16">
        <f>TRUNC(I279*D279,1)</f>
        <v>0</v>
      </c>
      <c r="K279" s="15">
        <f t="shared" ref="K279:L283" si="50">TRUNC(E279+G279+I279,1)</f>
        <v>324939</v>
      </c>
      <c r="L279" s="16">
        <f t="shared" si="50"/>
        <v>159220.1</v>
      </c>
      <c r="M279" s="9" t="s">
        <v>51</v>
      </c>
      <c r="N279" s="2" t="s">
        <v>381</v>
      </c>
      <c r="O279" s="2" t="s">
        <v>410</v>
      </c>
      <c r="P279" s="2" t="s">
        <v>60</v>
      </c>
      <c r="Q279" s="2" t="s">
        <v>60</v>
      </c>
      <c r="R279" s="2" t="s">
        <v>59</v>
      </c>
      <c r="S279" s="3"/>
      <c r="T279" s="3"/>
      <c r="U279" s="3"/>
      <c r="V279" s="3">
        <v>1</v>
      </c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2" t="s">
        <v>51</v>
      </c>
      <c r="AW279" s="2" t="s">
        <v>697</v>
      </c>
      <c r="AX279" s="2" t="s">
        <v>51</v>
      </c>
      <c r="AY279" s="2" t="s">
        <v>51</v>
      </c>
    </row>
    <row r="280" spans="1:51" ht="30" customHeight="1">
      <c r="A280" s="9" t="s">
        <v>638</v>
      </c>
      <c r="B280" s="9" t="s">
        <v>409</v>
      </c>
      <c r="C280" s="9" t="s">
        <v>137</v>
      </c>
      <c r="D280" s="10">
        <v>0.2</v>
      </c>
      <c r="E280" s="15">
        <f>단가대비표!O67</f>
        <v>0</v>
      </c>
      <c r="F280" s="16">
        <f>TRUNC(E280*D280,1)</f>
        <v>0</v>
      </c>
      <c r="G280" s="15">
        <f>단가대비표!P67</f>
        <v>256000</v>
      </c>
      <c r="H280" s="16">
        <f>TRUNC(G280*D280,1)</f>
        <v>51200</v>
      </c>
      <c r="I280" s="15">
        <f>단가대비표!V67</f>
        <v>0</v>
      </c>
      <c r="J280" s="16">
        <f>TRUNC(I280*D280,1)</f>
        <v>0</v>
      </c>
      <c r="K280" s="15">
        <f t="shared" si="50"/>
        <v>256000</v>
      </c>
      <c r="L280" s="16">
        <f t="shared" si="50"/>
        <v>51200</v>
      </c>
      <c r="M280" s="9" t="s">
        <v>639</v>
      </c>
      <c r="N280" s="2" t="s">
        <v>381</v>
      </c>
      <c r="O280" s="2" t="s">
        <v>640</v>
      </c>
      <c r="P280" s="2" t="s">
        <v>60</v>
      </c>
      <c r="Q280" s="2" t="s">
        <v>60</v>
      </c>
      <c r="R280" s="2" t="s">
        <v>59</v>
      </c>
      <c r="S280" s="3"/>
      <c r="T280" s="3"/>
      <c r="U280" s="3"/>
      <c r="V280" s="3">
        <v>1</v>
      </c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2" t="s">
        <v>51</v>
      </c>
      <c r="AW280" s="2" t="s">
        <v>698</v>
      </c>
      <c r="AX280" s="2" t="s">
        <v>51</v>
      </c>
      <c r="AY280" s="2" t="s">
        <v>51</v>
      </c>
    </row>
    <row r="281" spans="1:51" ht="30" customHeight="1">
      <c r="A281" s="9" t="s">
        <v>284</v>
      </c>
      <c r="B281" s="9" t="s">
        <v>285</v>
      </c>
      <c r="C281" s="9" t="s">
        <v>137</v>
      </c>
      <c r="D281" s="10">
        <v>0.1</v>
      </c>
      <c r="E281" s="15">
        <f>단가대비표!O53</f>
        <v>0</v>
      </c>
      <c r="F281" s="16">
        <f>TRUNC(E281*D281,1)</f>
        <v>0</v>
      </c>
      <c r="G281" s="15">
        <f>단가대비표!P53</f>
        <v>141096</v>
      </c>
      <c r="H281" s="16">
        <f>TRUNC(G281*D281,1)</f>
        <v>14109.6</v>
      </c>
      <c r="I281" s="15">
        <f>단가대비표!V53</f>
        <v>0</v>
      </c>
      <c r="J281" s="16">
        <f>TRUNC(I281*D281,1)</f>
        <v>0</v>
      </c>
      <c r="K281" s="15">
        <f t="shared" si="50"/>
        <v>141096</v>
      </c>
      <c r="L281" s="16">
        <f t="shared" si="50"/>
        <v>14109.6</v>
      </c>
      <c r="M281" s="9" t="s">
        <v>51</v>
      </c>
      <c r="N281" s="2" t="s">
        <v>381</v>
      </c>
      <c r="O281" s="2" t="s">
        <v>286</v>
      </c>
      <c r="P281" s="2" t="s">
        <v>60</v>
      </c>
      <c r="Q281" s="2" t="s">
        <v>60</v>
      </c>
      <c r="R281" s="2" t="s">
        <v>59</v>
      </c>
      <c r="S281" s="3"/>
      <c r="T281" s="3"/>
      <c r="U281" s="3"/>
      <c r="V281" s="3">
        <v>1</v>
      </c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2" t="s">
        <v>51</v>
      </c>
      <c r="AW281" s="2" t="s">
        <v>699</v>
      </c>
      <c r="AX281" s="2" t="s">
        <v>51</v>
      </c>
      <c r="AY281" s="2" t="s">
        <v>51</v>
      </c>
    </row>
    <row r="282" spans="1:51" ht="30" customHeight="1">
      <c r="A282" s="9" t="s">
        <v>324</v>
      </c>
      <c r="B282" s="9" t="s">
        <v>648</v>
      </c>
      <c r="C282" s="9" t="s">
        <v>326</v>
      </c>
      <c r="D282" s="10">
        <v>2.16</v>
      </c>
      <c r="E282" s="15">
        <f>일위대가목록!E41</f>
        <v>17381</v>
      </c>
      <c r="F282" s="16">
        <f>TRUNC(E282*D282,1)</f>
        <v>37542.9</v>
      </c>
      <c r="G282" s="15">
        <f>일위대가목록!F41</f>
        <v>44299</v>
      </c>
      <c r="H282" s="16">
        <f>TRUNC(G282*D282,1)</f>
        <v>95685.8</v>
      </c>
      <c r="I282" s="15">
        <f>일위대가목록!G41</f>
        <v>21780</v>
      </c>
      <c r="J282" s="16">
        <f>TRUNC(I282*D282,1)</f>
        <v>47044.800000000003</v>
      </c>
      <c r="K282" s="15">
        <f t="shared" si="50"/>
        <v>83460</v>
      </c>
      <c r="L282" s="16">
        <f t="shared" si="50"/>
        <v>180273.5</v>
      </c>
      <c r="M282" s="9" t="s">
        <v>649</v>
      </c>
      <c r="N282" s="2" t="s">
        <v>381</v>
      </c>
      <c r="O282" s="2" t="s">
        <v>650</v>
      </c>
      <c r="P282" s="2" t="s">
        <v>59</v>
      </c>
      <c r="Q282" s="2" t="s">
        <v>60</v>
      </c>
      <c r="R282" s="2" t="s">
        <v>60</v>
      </c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2" t="s">
        <v>51</v>
      </c>
      <c r="AW282" s="2" t="s">
        <v>700</v>
      </c>
      <c r="AX282" s="2" t="s">
        <v>51</v>
      </c>
      <c r="AY282" s="2" t="s">
        <v>51</v>
      </c>
    </row>
    <row r="283" spans="1:51" ht="30" customHeight="1">
      <c r="A283" s="9" t="s">
        <v>322</v>
      </c>
      <c r="B283" s="9" t="s">
        <v>412</v>
      </c>
      <c r="C283" s="9" t="s">
        <v>104</v>
      </c>
      <c r="D283" s="10">
        <v>1</v>
      </c>
      <c r="E283" s="15">
        <v>0</v>
      </c>
      <c r="F283" s="16">
        <f>TRUNC(E283*D283,1)</f>
        <v>0</v>
      </c>
      <c r="G283" s="15">
        <v>0</v>
      </c>
      <c r="H283" s="16">
        <f>TRUNC(G283*D283,1)</f>
        <v>0</v>
      </c>
      <c r="I283" s="15">
        <f>TRUNC(SUMIF(V279:V283, RIGHTB(O283, 1), H279:H283)*U283, 2)</f>
        <v>11226.48</v>
      </c>
      <c r="J283" s="16">
        <f>TRUNC(I283*D283,1)</f>
        <v>11226.4</v>
      </c>
      <c r="K283" s="15">
        <f t="shared" si="50"/>
        <v>11226.4</v>
      </c>
      <c r="L283" s="16">
        <f t="shared" si="50"/>
        <v>11226.4</v>
      </c>
      <c r="M283" s="9" t="s">
        <v>51</v>
      </c>
      <c r="N283" s="2" t="s">
        <v>381</v>
      </c>
      <c r="O283" s="2" t="s">
        <v>105</v>
      </c>
      <c r="P283" s="2" t="s">
        <v>60</v>
      </c>
      <c r="Q283" s="2" t="s">
        <v>60</v>
      </c>
      <c r="R283" s="2" t="s">
        <v>60</v>
      </c>
      <c r="S283" s="3">
        <v>1</v>
      </c>
      <c r="T283" s="3">
        <v>2</v>
      </c>
      <c r="U283" s="3">
        <v>0.05</v>
      </c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51</v>
      </c>
      <c r="AW283" s="2" t="s">
        <v>701</v>
      </c>
      <c r="AX283" s="2" t="s">
        <v>51</v>
      </c>
      <c r="AY283" s="2" t="s">
        <v>51</v>
      </c>
    </row>
    <row r="284" spans="1:51" ht="30" customHeight="1">
      <c r="A284" s="9" t="s">
        <v>282</v>
      </c>
      <c r="B284" s="9" t="s">
        <v>51</v>
      </c>
      <c r="C284" s="9" t="s">
        <v>51</v>
      </c>
      <c r="D284" s="10"/>
      <c r="E284" s="15"/>
      <c r="F284" s="16">
        <f>TRUNC(SUMIF(N279:N283, N278, F279:F283),0)</f>
        <v>37542</v>
      </c>
      <c r="G284" s="15"/>
      <c r="H284" s="16">
        <f>TRUNC(SUMIF(N279:N283, N278, H279:H283),0)</f>
        <v>320215</v>
      </c>
      <c r="I284" s="15"/>
      <c r="J284" s="16">
        <f>TRUNC(SUMIF(N279:N283, N278, J279:J283),0)</f>
        <v>58271</v>
      </c>
      <c r="K284" s="15"/>
      <c r="L284" s="16">
        <f>F284+H284+J284</f>
        <v>416028</v>
      </c>
      <c r="M284" s="9" t="s">
        <v>51</v>
      </c>
      <c r="N284" s="2" t="s">
        <v>78</v>
      </c>
      <c r="O284" s="2" t="s">
        <v>78</v>
      </c>
      <c r="P284" s="2" t="s">
        <v>51</v>
      </c>
      <c r="Q284" s="2" t="s">
        <v>51</v>
      </c>
      <c r="R284" s="2" t="s">
        <v>51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 t="s">
        <v>51</v>
      </c>
      <c r="AW284" s="2" t="s">
        <v>51</v>
      </c>
      <c r="AX284" s="2" t="s">
        <v>51</v>
      </c>
      <c r="AY284" s="2" t="s">
        <v>51</v>
      </c>
    </row>
    <row r="285" spans="1:51" ht="30" customHeight="1">
      <c r="A285" s="10"/>
      <c r="B285" s="10"/>
      <c r="C285" s="10"/>
      <c r="D285" s="10"/>
      <c r="E285" s="15"/>
      <c r="F285" s="16"/>
      <c r="G285" s="15"/>
      <c r="H285" s="16"/>
      <c r="I285" s="15"/>
      <c r="J285" s="16"/>
      <c r="K285" s="15"/>
      <c r="L285" s="16"/>
      <c r="M285" s="10"/>
    </row>
    <row r="286" spans="1:51" ht="30" customHeight="1">
      <c r="A286" s="83" t="s">
        <v>702</v>
      </c>
      <c r="B286" s="83"/>
      <c r="C286" s="83"/>
      <c r="D286" s="83"/>
      <c r="E286" s="84"/>
      <c r="F286" s="85"/>
      <c r="G286" s="84"/>
      <c r="H286" s="85"/>
      <c r="I286" s="84"/>
      <c r="J286" s="85"/>
      <c r="K286" s="84"/>
      <c r="L286" s="85"/>
      <c r="M286" s="83"/>
      <c r="N286" s="1" t="s">
        <v>386</v>
      </c>
    </row>
    <row r="287" spans="1:51" ht="30" customHeight="1">
      <c r="A287" s="9" t="s">
        <v>408</v>
      </c>
      <c r="B287" s="9" t="s">
        <v>409</v>
      </c>
      <c r="C287" s="9" t="s">
        <v>137</v>
      </c>
      <c r="D287" s="10">
        <v>0.84</v>
      </c>
      <c r="E287" s="15">
        <f>단가대비표!O65</f>
        <v>0</v>
      </c>
      <c r="F287" s="16">
        <f>TRUNC(E287*D287,1)</f>
        <v>0</v>
      </c>
      <c r="G287" s="15">
        <f>단가대비표!P65</f>
        <v>324939</v>
      </c>
      <c r="H287" s="16">
        <f>TRUNC(G287*D287,1)</f>
        <v>272948.7</v>
      </c>
      <c r="I287" s="15">
        <f>단가대비표!V65</f>
        <v>0</v>
      </c>
      <c r="J287" s="16">
        <f>TRUNC(I287*D287,1)</f>
        <v>0</v>
      </c>
      <c r="K287" s="15">
        <f t="shared" ref="K287:L290" si="51">TRUNC(E287+G287+I287,1)</f>
        <v>324939</v>
      </c>
      <c r="L287" s="16">
        <f t="shared" si="51"/>
        <v>272948.7</v>
      </c>
      <c r="M287" s="9" t="s">
        <v>704</v>
      </c>
      <c r="N287" s="2" t="s">
        <v>386</v>
      </c>
      <c r="O287" s="2" t="s">
        <v>410</v>
      </c>
      <c r="P287" s="2" t="s">
        <v>60</v>
      </c>
      <c r="Q287" s="2" t="s">
        <v>60</v>
      </c>
      <c r="R287" s="2" t="s">
        <v>59</v>
      </c>
      <c r="S287" s="3"/>
      <c r="T287" s="3"/>
      <c r="U287" s="3"/>
      <c r="V287" s="3">
        <v>1</v>
      </c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2" t="s">
        <v>51</v>
      </c>
      <c r="AW287" s="2" t="s">
        <v>705</v>
      </c>
      <c r="AX287" s="2" t="s">
        <v>51</v>
      </c>
      <c r="AY287" s="2" t="s">
        <v>51</v>
      </c>
    </row>
    <row r="288" spans="1:51" ht="30" customHeight="1">
      <c r="A288" s="9" t="s">
        <v>638</v>
      </c>
      <c r="B288" s="9" t="s">
        <v>409</v>
      </c>
      <c r="C288" s="9" t="s">
        <v>137</v>
      </c>
      <c r="D288" s="10">
        <v>0.21</v>
      </c>
      <c r="E288" s="15">
        <f>단가대비표!O67</f>
        <v>0</v>
      </c>
      <c r="F288" s="16">
        <f>TRUNC(E288*D288,1)</f>
        <v>0</v>
      </c>
      <c r="G288" s="15">
        <f>단가대비표!P67</f>
        <v>256000</v>
      </c>
      <c r="H288" s="16">
        <f>TRUNC(G288*D288,1)</f>
        <v>53760</v>
      </c>
      <c r="I288" s="15">
        <f>단가대비표!V67</f>
        <v>0</v>
      </c>
      <c r="J288" s="16">
        <f>TRUNC(I288*D288,1)</f>
        <v>0</v>
      </c>
      <c r="K288" s="15">
        <f t="shared" si="51"/>
        <v>256000</v>
      </c>
      <c r="L288" s="16">
        <f t="shared" si="51"/>
        <v>53760</v>
      </c>
      <c r="M288" s="9" t="s">
        <v>51</v>
      </c>
      <c r="N288" s="2" t="s">
        <v>386</v>
      </c>
      <c r="O288" s="2" t="s">
        <v>640</v>
      </c>
      <c r="P288" s="2" t="s">
        <v>60</v>
      </c>
      <c r="Q288" s="2" t="s">
        <v>60</v>
      </c>
      <c r="R288" s="2" t="s">
        <v>59</v>
      </c>
      <c r="S288" s="3"/>
      <c r="T288" s="3"/>
      <c r="U288" s="3"/>
      <c r="V288" s="3">
        <v>1</v>
      </c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2" t="s">
        <v>51</v>
      </c>
      <c r="AW288" s="2" t="s">
        <v>706</v>
      </c>
      <c r="AX288" s="2" t="s">
        <v>51</v>
      </c>
      <c r="AY288" s="2" t="s">
        <v>51</v>
      </c>
    </row>
    <row r="289" spans="1:51" ht="30" customHeight="1">
      <c r="A289" s="9" t="s">
        <v>322</v>
      </c>
      <c r="B289" s="9" t="s">
        <v>412</v>
      </c>
      <c r="C289" s="9" t="s">
        <v>104</v>
      </c>
      <c r="D289" s="10">
        <v>1</v>
      </c>
      <c r="E289" s="15">
        <f>TRUNC(SUMIF(V287:V290, RIGHTB(O289, 1), H287:H290)*U289, 2)</f>
        <v>16335.43</v>
      </c>
      <c r="F289" s="16">
        <f>TRUNC(E289*D289,1)</f>
        <v>16335.4</v>
      </c>
      <c r="G289" s="15">
        <v>0</v>
      </c>
      <c r="H289" s="16">
        <f>TRUNC(G289*D289,1)</f>
        <v>0</v>
      </c>
      <c r="I289" s="15">
        <v>0</v>
      </c>
      <c r="J289" s="16">
        <f>TRUNC(I289*D289,1)</f>
        <v>0</v>
      </c>
      <c r="K289" s="15">
        <f t="shared" si="51"/>
        <v>16335.4</v>
      </c>
      <c r="L289" s="16">
        <f t="shared" si="51"/>
        <v>16335.4</v>
      </c>
      <c r="M289" s="9" t="s">
        <v>51</v>
      </c>
      <c r="N289" s="2" t="s">
        <v>386</v>
      </c>
      <c r="O289" s="2" t="s">
        <v>105</v>
      </c>
      <c r="P289" s="2" t="s">
        <v>60</v>
      </c>
      <c r="Q289" s="2" t="s">
        <v>60</v>
      </c>
      <c r="R289" s="2" t="s">
        <v>60</v>
      </c>
      <c r="S289" s="3">
        <v>1</v>
      </c>
      <c r="T289" s="3">
        <v>0</v>
      </c>
      <c r="U289" s="3">
        <v>0.05</v>
      </c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 t="s">
        <v>51</v>
      </c>
      <c r="AW289" s="2" t="s">
        <v>707</v>
      </c>
      <c r="AX289" s="2" t="s">
        <v>51</v>
      </c>
      <c r="AY289" s="2" t="s">
        <v>51</v>
      </c>
    </row>
    <row r="290" spans="1:51" ht="30" customHeight="1">
      <c r="A290" s="9" t="s">
        <v>708</v>
      </c>
      <c r="B290" s="9" t="s">
        <v>409</v>
      </c>
      <c r="C290" s="9" t="s">
        <v>137</v>
      </c>
      <c r="D290" s="10">
        <v>0.16700000000000001</v>
      </c>
      <c r="E290" s="15">
        <f>단가대비표!O64</f>
        <v>0</v>
      </c>
      <c r="F290" s="16">
        <f>TRUNC(E290*D290,1)</f>
        <v>0</v>
      </c>
      <c r="G290" s="15">
        <f>단가대비표!P64</f>
        <v>421053</v>
      </c>
      <c r="H290" s="16">
        <f>TRUNC(G290*D290,1)</f>
        <v>70315.8</v>
      </c>
      <c r="I290" s="15">
        <f>단가대비표!V64</f>
        <v>0</v>
      </c>
      <c r="J290" s="16">
        <f>TRUNC(I290*D290,1)</f>
        <v>0</v>
      </c>
      <c r="K290" s="15">
        <f t="shared" si="51"/>
        <v>421053</v>
      </c>
      <c r="L290" s="16">
        <f t="shared" si="51"/>
        <v>70315.8</v>
      </c>
      <c r="M290" s="9" t="s">
        <v>51</v>
      </c>
      <c r="N290" s="2" t="s">
        <v>386</v>
      </c>
      <c r="O290" s="2" t="s">
        <v>709</v>
      </c>
      <c r="P290" s="2" t="s">
        <v>60</v>
      </c>
      <c r="Q290" s="2" t="s">
        <v>60</v>
      </c>
      <c r="R290" s="2" t="s">
        <v>59</v>
      </c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2" t="s">
        <v>51</v>
      </c>
      <c r="AW290" s="2" t="s">
        <v>710</v>
      </c>
      <c r="AX290" s="2" t="s">
        <v>51</v>
      </c>
      <c r="AY290" s="2" t="s">
        <v>51</v>
      </c>
    </row>
    <row r="291" spans="1:51" ht="30" customHeight="1">
      <c r="A291" s="9" t="s">
        <v>282</v>
      </c>
      <c r="B291" s="9" t="s">
        <v>51</v>
      </c>
      <c r="C291" s="9" t="s">
        <v>51</v>
      </c>
      <c r="D291" s="10"/>
      <c r="E291" s="15"/>
      <c r="F291" s="16">
        <f>TRUNC(SUMIF(N287:N290, N286, F287:F290),0)</f>
        <v>16335</v>
      </c>
      <c r="G291" s="15"/>
      <c r="H291" s="16">
        <f>TRUNC(SUMIF(N287:N290, N286, H287:H290),0)</f>
        <v>397024</v>
      </c>
      <c r="I291" s="15"/>
      <c r="J291" s="16">
        <f>TRUNC(SUMIF(N287:N290, N286, J287:J290),0)</f>
        <v>0</v>
      </c>
      <c r="K291" s="15"/>
      <c r="L291" s="16">
        <f>F291+H291+J291</f>
        <v>413359</v>
      </c>
      <c r="M291" s="9" t="s">
        <v>51</v>
      </c>
      <c r="N291" s="2" t="s">
        <v>78</v>
      </c>
      <c r="O291" s="2" t="s">
        <v>78</v>
      </c>
      <c r="P291" s="2" t="s">
        <v>51</v>
      </c>
      <c r="Q291" s="2" t="s">
        <v>51</v>
      </c>
      <c r="R291" s="2" t="s">
        <v>51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2" t="s">
        <v>51</v>
      </c>
      <c r="AW291" s="2" t="s">
        <v>51</v>
      </c>
      <c r="AX291" s="2" t="s">
        <v>51</v>
      </c>
      <c r="AY291" s="2" t="s">
        <v>51</v>
      </c>
    </row>
    <row r="292" spans="1:51" ht="30" customHeight="1">
      <c r="A292" s="10"/>
      <c r="B292" s="10"/>
      <c r="C292" s="10"/>
      <c r="D292" s="10"/>
      <c r="E292" s="15"/>
      <c r="F292" s="16"/>
      <c r="G292" s="15"/>
      <c r="H292" s="16"/>
      <c r="I292" s="15"/>
      <c r="J292" s="16"/>
      <c r="K292" s="15"/>
      <c r="L292" s="16"/>
      <c r="M292" s="10"/>
    </row>
    <row r="293" spans="1:51" ht="30" customHeight="1">
      <c r="A293" s="83" t="s">
        <v>711</v>
      </c>
      <c r="B293" s="83"/>
      <c r="C293" s="83"/>
      <c r="D293" s="83"/>
      <c r="E293" s="84"/>
      <c r="F293" s="85"/>
      <c r="G293" s="84"/>
      <c r="H293" s="85"/>
      <c r="I293" s="84"/>
      <c r="J293" s="85"/>
      <c r="K293" s="84"/>
      <c r="L293" s="85"/>
      <c r="M293" s="83"/>
      <c r="N293" s="1" t="s">
        <v>393</v>
      </c>
    </row>
    <row r="294" spans="1:51" ht="30" customHeight="1">
      <c r="A294" s="9" t="s">
        <v>712</v>
      </c>
      <c r="B294" s="9" t="s">
        <v>285</v>
      </c>
      <c r="C294" s="9" t="s">
        <v>137</v>
      </c>
      <c r="D294" s="10">
        <v>1.4E-2</v>
      </c>
      <c r="E294" s="15">
        <f>단가대비표!O54</f>
        <v>0</v>
      </c>
      <c r="F294" s="16">
        <f>TRUNC(E294*D294,1)</f>
        <v>0</v>
      </c>
      <c r="G294" s="15">
        <f>단가대비표!P54</f>
        <v>179203</v>
      </c>
      <c r="H294" s="16">
        <f>TRUNC(G294*D294,1)</f>
        <v>2508.8000000000002</v>
      </c>
      <c r="I294" s="15">
        <f>단가대비표!V54</f>
        <v>0</v>
      </c>
      <c r="J294" s="16">
        <f>TRUNC(I294*D294,1)</f>
        <v>0</v>
      </c>
      <c r="K294" s="15">
        <f>TRUNC(E294+G294+I294,1)</f>
        <v>179203</v>
      </c>
      <c r="L294" s="16">
        <f>TRUNC(F294+H294+J294,1)</f>
        <v>2508.8000000000002</v>
      </c>
      <c r="M294" s="9" t="s">
        <v>51</v>
      </c>
      <c r="N294" s="2" t="s">
        <v>393</v>
      </c>
      <c r="O294" s="2" t="s">
        <v>713</v>
      </c>
      <c r="P294" s="2" t="s">
        <v>60</v>
      </c>
      <c r="Q294" s="2" t="s">
        <v>60</v>
      </c>
      <c r="R294" s="2" t="s">
        <v>59</v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2" t="s">
        <v>51</v>
      </c>
      <c r="AW294" s="2" t="s">
        <v>714</v>
      </c>
      <c r="AX294" s="2" t="s">
        <v>51</v>
      </c>
      <c r="AY294" s="2" t="s">
        <v>51</v>
      </c>
    </row>
    <row r="295" spans="1:51" ht="30" customHeight="1">
      <c r="A295" s="9" t="s">
        <v>284</v>
      </c>
      <c r="B295" s="9" t="s">
        <v>285</v>
      </c>
      <c r="C295" s="9" t="s">
        <v>137</v>
      </c>
      <c r="D295" s="10">
        <v>3.0000000000000001E-3</v>
      </c>
      <c r="E295" s="15">
        <f>단가대비표!O53</f>
        <v>0</v>
      </c>
      <c r="F295" s="16">
        <f>TRUNC(E295*D295,1)</f>
        <v>0</v>
      </c>
      <c r="G295" s="15">
        <f>단가대비표!P53</f>
        <v>141096</v>
      </c>
      <c r="H295" s="16">
        <f>TRUNC(G295*D295,1)</f>
        <v>423.2</v>
      </c>
      <c r="I295" s="15">
        <f>단가대비표!V53</f>
        <v>0</v>
      </c>
      <c r="J295" s="16">
        <f>TRUNC(I295*D295,1)</f>
        <v>0</v>
      </c>
      <c r="K295" s="15">
        <f>TRUNC(E295+G295+I295,1)</f>
        <v>141096</v>
      </c>
      <c r="L295" s="16">
        <f>TRUNC(F295+H295+J295,1)</f>
        <v>423.2</v>
      </c>
      <c r="M295" s="9" t="s">
        <v>51</v>
      </c>
      <c r="N295" s="2" t="s">
        <v>393</v>
      </c>
      <c r="O295" s="2" t="s">
        <v>286</v>
      </c>
      <c r="P295" s="2" t="s">
        <v>60</v>
      </c>
      <c r="Q295" s="2" t="s">
        <v>60</v>
      </c>
      <c r="R295" s="2" t="s">
        <v>59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2" t="s">
        <v>51</v>
      </c>
      <c r="AW295" s="2" t="s">
        <v>715</v>
      </c>
      <c r="AX295" s="2" t="s">
        <v>51</v>
      </c>
      <c r="AY295" s="2" t="s">
        <v>51</v>
      </c>
    </row>
    <row r="296" spans="1:51" ht="30" customHeight="1">
      <c r="A296" s="9" t="s">
        <v>282</v>
      </c>
      <c r="B296" s="9" t="s">
        <v>51</v>
      </c>
      <c r="C296" s="9" t="s">
        <v>51</v>
      </c>
      <c r="D296" s="10"/>
      <c r="E296" s="15"/>
      <c r="F296" s="16">
        <f>TRUNC(SUMIF(N294:N295, N293, F294:F295),0)</f>
        <v>0</v>
      </c>
      <c r="G296" s="15"/>
      <c r="H296" s="16">
        <f>TRUNC(SUMIF(N294:N295, N293, H294:H295),0)</f>
        <v>2932</v>
      </c>
      <c r="I296" s="15"/>
      <c r="J296" s="16">
        <f>TRUNC(SUMIF(N294:N295, N293, J294:J295),0)</f>
        <v>0</v>
      </c>
      <c r="K296" s="15"/>
      <c r="L296" s="16">
        <f>F296+H296+J296</f>
        <v>2932</v>
      </c>
      <c r="M296" s="9" t="s">
        <v>51</v>
      </c>
      <c r="N296" s="2" t="s">
        <v>78</v>
      </c>
      <c r="O296" s="2" t="s">
        <v>78</v>
      </c>
      <c r="P296" s="2" t="s">
        <v>51</v>
      </c>
      <c r="Q296" s="2" t="s">
        <v>51</v>
      </c>
      <c r="R296" s="2" t="s">
        <v>51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2" t="s">
        <v>51</v>
      </c>
      <c r="AW296" s="2" t="s">
        <v>51</v>
      </c>
      <c r="AX296" s="2" t="s">
        <v>51</v>
      </c>
      <c r="AY296" s="2" t="s">
        <v>51</v>
      </c>
    </row>
    <row r="297" spans="1:51" ht="30" customHeight="1">
      <c r="A297" s="10"/>
      <c r="B297" s="10"/>
      <c r="C297" s="10"/>
      <c r="D297" s="10"/>
      <c r="E297" s="15"/>
      <c r="F297" s="16"/>
      <c r="G297" s="15"/>
      <c r="H297" s="16"/>
      <c r="I297" s="15"/>
      <c r="J297" s="16"/>
      <c r="K297" s="15"/>
      <c r="L297" s="16"/>
      <c r="M297" s="10"/>
    </row>
    <row r="298" spans="1:51" ht="30" customHeight="1">
      <c r="A298" s="83" t="s">
        <v>716</v>
      </c>
      <c r="B298" s="83"/>
      <c r="C298" s="83"/>
      <c r="D298" s="83"/>
      <c r="E298" s="84"/>
      <c r="F298" s="85"/>
      <c r="G298" s="84"/>
      <c r="H298" s="85"/>
      <c r="I298" s="84"/>
      <c r="J298" s="85"/>
      <c r="K298" s="84"/>
      <c r="L298" s="85"/>
      <c r="M298" s="83"/>
      <c r="N298" s="1" t="s">
        <v>397</v>
      </c>
    </row>
    <row r="299" spans="1:51" ht="30" customHeight="1">
      <c r="A299" s="9" t="s">
        <v>284</v>
      </c>
      <c r="B299" s="9" t="s">
        <v>285</v>
      </c>
      <c r="C299" s="9" t="s">
        <v>137</v>
      </c>
      <c r="D299" s="10">
        <v>5.0000000000000001E-3</v>
      </c>
      <c r="E299" s="15">
        <f>단가대비표!O53</f>
        <v>0</v>
      </c>
      <c r="F299" s="16">
        <f>TRUNC(E299*D299,1)</f>
        <v>0</v>
      </c>
      <c r="G299" s="15">
        <f>단가대비표!P53</f>
        <v>141096</v>
      </c>
      <c r="H299" s="16">
        <f>TRUNC(G299*D299,1)</f>
        <v>705.4</v>
      </c>
      <c r="I299" s="15">
        <f>단가대비표!V53</f>
        <v>0</v>
      </c>
      <c r="J299" s="16">
        <f>TRUNC(I299*D299,1)</f>
        <v>0</v>
      </c>
      <c r="K299" s="15">
        <f>TRUNC(E299+G299+I299,1)</f>
        <v>141096</v>
      </c>
      <c r="L299" s="16">
        <f>TRUNC(F299+H299+J299,1)</f>
        <v>705.4</v>
      </c>
      <c r="M299" s="9" t="s">
        <v>51</v>
      </c>
      <c r="N299" s="2" t="s">
        <v>397</v>
      </c>
      <c r="O299" s="2" t="s">
        <v>286</v>
      </c>
      <c r="P299" s="2" t="s">
        <v>60</v>
      </c>
      <c r="Q299" s="2" t="s">
        <v>60</v>
      </c>
      <c r="R299" s="2" t="s">
        <v>59</v>
      </c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2" t="s">
        <v>51</v>
      </c>
      <c r="AW299" s="2" t="s">
        <v>717</v>
      </c>
      <c r="AX299" s="2" t="s">
        <v>51</v>
      </c>
      <c r="AY299" s="2" t="s">
        <v>51</v>
      </c>
    </row>
    <row r="300" spans="1:51" ht="30" customHeight="1">
      <c r="A300" s="9" t="s">
        <v>324</v>
      </c>
      <c r="B300" s="9" t="s">
        <v>718</v>
      </c>
      <c r="C300" s="9" t="s">
        <v>326</v>
      </c>
      <c r="D300" s="10">
        <v>3.1E-2</v>
      </c>
      <c r="E300" s="15">
        <f>일위대가목록!E47</f>
        <v>15283</v>
      </c>
      <c r="F300" s="16">
        <f>TRUNC(E300*D300,1)</f>
        <v>473.7</v>
      </c>
      <c r="G300" s="15">
        <f>일위대가목록!F47</f>
        <v>44299</v>
      </c>
      <c r="H300" s="16">
        <f>TRUNC(G300*D300,1)</f>
        <v>1373.2</v>
      </c>
      <c r="I300" s="15">
        <f>일위대가목록!G47</f>
        <v>20718</v>
      </c>
      <c r="J300" s="16">
        <f>TRUNC(I300*D300,1)</f>
        <v>642.20000000000005</v>
      </c>
      <c r="K300" s="15">
        <f>TRUNC(E300+G300+I300,1)</f>
        <v>80300</v>
      </c>
      <c r="L300" s="16">
        <f>TRUNC(F300+H300+J300,1)</f>
        <v>2489.1</v>
      </c>
      <c r="M300" s="9" t="s">
        <v>719</v>
      </c>
      <c r="N300" s="2" t="s">
        <v>397</v>
      </c>
      <c r="O300" s="2" t="s">
        <v>720</v>
      </c>
      <c r="P300" s="2" t="s">
        <v>59</v>
      </c>
      <c r="Q300" s="2" t="s">
        <v>60</v>
      </c>
      <c r="R300" s="2" t="s">
        <v>60</v>
      </c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2" t="s">
        <v>51</v>
      </c>
      <c r="AW300" s="2" t="s">
        <v>721</v>
      </c>
      <c r="AX300" s="2" t="s">
        <v>51</v>
      </c>
      <c r="AY300" s="2" t="s">
        <v>51</v>
      </c>
    </row>
    <row r="301" spans="1:51" ht="30" customHeight="1">
      <c r="A301" s="9" t="s">
        <v>282</v>
      </c>
      <c r="B301" s="9" t="s">
        <v>51</v>
      </c>
      <c r="C301" s="9" t="s">
        <v>51</v>
      </c>
      <c r="D301" s="10"/>
      <c r="E301" s="15"/>
      <c r="F301" s="16">
        <f>TRUNC(SUMIF(N299:N300, N298, F299:F300),0)</f>
        <v>473</v>
      </c>
      <c r="G301" s="15"/>
      <c r="H301" s="16">
        <f>TRUNC(SUMIF(N299:N300, N298, H299:H300),0)</f>
        <v>2078</v>
      </c>
      <c r="I301" s="15"/>
      <c r="J301" s="16">
        <f>TRUNC(SUMIF(N299:N300, N298, J299:J300),0)</f>
        <v>642</v>
      </c>
      <c r="K301" s="15"/>
      <c r="L301" s="16">
        <f>F301+H301+J301</f>
        <v>3193</v>
      </c>
      <c r="M301" s="9" t="s">
        <v>51</v>
      </c>
      <c r="N301" s="2" t="s">
        <v>78</v>
      </c>
      <c r="O301" s="2" t="s">
        <v>78</v>
      </c>
      <c r="P301" s="2" t="s">
        <v>51</v>
      </c>
      <c r="Q301" s="2" t="s">
        <v>51</v>
      </c>
      <c r="R301" s="2" t="s">
        <v>51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2" t="s">
        <v>51</v>
      </c>
      <c r="AW301" s="2" t="s">
        <v>51</v>
      </c>
      <c r="AX301" s="2" t="s">
        <v>51</v>
      </c>
      <c r="AY301" s="2" t="s">
        <v>51</v>
      </c>
    </row>
    <row r="302" spans="1:51" ht="30" customHeight="1">
      <c r="A302" s="10"/>
      <c r="B302" s="10"/>
      <c r="C302" s="10"/>
      <c r="D302" s="10"/>
      <c r="E302" s="15"/>
      <c r="F302" s="16"/>
      <c r="G302" s="15"/>
      <c r="H302" s="16"/>
      <c r="I302" s="15"/>
      <c r="J302" s="16"/>
      <c r="K302" s="15"/>
      <c r="L302" s="16"/>
      <c r="M302" s="10"/>
    </row>
    <row r="303" spans="1:51" ht="30" hidden="1" customHeight="1">
      <c r="A303" s="83" t="s">
        <v>722</v>
      </c>
      <c r="B303" s="83"/>
      <c r="C303" s="83"/>
      <c r="D303" s="83"/>
      <c r="E303" s="84"/>
      <c r="F303" s="85"/>
      <c r="G303" s="84"/>
      <c r="H303" s="85"/>
      <c r="I303" s="84"/>
      <c r="J303" s="85"/>
      <c r="K303" s="84"/>
      <c r="L303" s="85"/>
      <c r="M303" s="83"/>
      <c r="N303" s="1" t="s">
        <v>720</v>
      </c>
    </row>
    <row r="304" spans="1:51" ht="30" hidden="1" customHeight="1">
      <c r="A304" s="9" t="s">
        <v>324</v>
      </c>
      <c r="B304" s="9" t="s">
        <v>718</v>
      </c>
      <c r="C304" s="9" t="s">
        <v>558</v>
      </c>
      <c r="D304" s="10">
        <v>0.20849999999999999</v>
      </c>
      <c r="E304" s="15">
        <f>단가대비표!O8</f>
        <v>0</v>
      </c>
      <c r="F304" s="16">
        <f>TRUNC(E304*D304,1)</f>
        <v>0</v>
      </c>
      <c r="G304" s="15">
        <f>단가대비표!P8</f>
        <v>0</v>
      </c>
      <c r="H304" s="16">
        <f>TRUNC(G304*D304,1)</f>
        <v>0</v>
      </c>
      <c r="I304" s="15">
        <f>단가대비표!V8</f>
        <v>99370</v>
      </c>
      <c r="J304" s="16">
        <f>TRUNC(I304*D304,1)</f>
        <v>20718.599999999999</v>
      </c>
      <c r="K304" s="15">
        <f t="shared" ref="K304:L307" si="52">TRUNC(E304+G304+I304,1)</f>
        <v>99370</v>
      </c>
      <c r="L304" s="16">
        <f t="shared" si="52"/>
        <v>20718.599999999999</v>
      </c>
      <c r="M304" s="9" t="s">
        <v>559</v>
      </c>
      <c r="N304" s="2" t="s">
        <v>720</v>
      </c>
      <c r="O304" s="2" t="s">
        <v>723</v>
      </c>
      <c r="P304" s="2" t="s">
        <v>60</v>
      </c>
      <c r="Q304" s="2" t="s">
        <v>60</v>
      </c>
      <c r="R304" s="2" t="s">
        <v>59</v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2" t="s">
        <v>51</v>
      </c>
      <c r="AW304" s="2" t="s">
        <v>724</v>
      </c>
      <c r="AX304" s="2" t="s">
        <v>51</v>
      </c>
      <c r="AY304" s="2" t="s">
        <v>51</v>
      </c>
    </row>
    <row r="305" spans="1:51" ht="30" hidden="1" customHeight="1">
      <c r="A305" s="9" t="s">
        <v>562</v>
      </c>
      <c r="B305" s="9" t="s">
        <v>563</v>
      </c>
      <c r="C305" s="9" t="s">
        <v>554</v>
      </c>
      <c r="D305" s="10">
        <v>10.199999999999999</v>
      </c>
      <c r="E305" s="15">
        <f>단가대비표!O21</f>
        <v>1228.2</v>
      </c>
      <c r="F305" s="16">
        <f>TRUNC(E305*D305,1)</f>
        <v>12527.6</v>
      </c>
      <c r="G305" s="15">
        <f>단가대비표!P21</f>
        <v>0</v>
      </c>
      <c r="H305" s="16">
        <f>TRUNC(G305*D305,1)</f>
        <v>0</v>
      </c>
      <c r="I305" s="15">
        <f>단가대비표!V21</f>
        <v>0</v>
      </c>
      <c r="J305" s="16">
        <f>TRUNC(I305*D305,1)</f>
        <v>0</v>
      </c>
      <c r="K305" s="15">
        <f t="shared" si="52"/>
        <v>1228.2</v>
      </c>
      <c r="L305" s="16">
        <f t="shared" si="52"/>
        <v>12527.6</v>
      </c>
      <c r="M305" s="9" t="s">
        <v>51</v>
      </c>
      <c r="N305" s="2" t="s">
        <v>720</v>
      </c>
      <c r="O305" s="2" t="s">
        <v>564</v>
      </c>
      <c r="P305" s="2" t="s">
        <v>60</v>
      </c>
      <c r="Q305" s="2" t="s">
        <v>60</v>
      </c>
      <c r="R305" s="2" t="s">
        <v>59</v>
      </c>
      <c r="S305" s="3"/>
      <c r="T305" s="3"/>
      <c r="U305" s="3"/>
      <c r="V305" s="3">
        <v>1</v>
      </c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2" t="s">
        <v>51</v>
      </c>
      <c r="AW305" s="2" t="s">
        <v>725</v>
      </c>
      <c r="AX305" s="2" t="s">
        <v>51</v>
      </c>
      <c r="AY305" s="2" t="s">
        <v>51</v>
      </c>
    </row>
    <row r="306" spans="1:51" ht="30" hidden="1" customHeight="1">
      <c r="A306" s="9" t="s">
        <v>566</v>
      </c>
      <c r="B306" s="9" t="s">
        <v>585</v>
      </c>
      <c r="C306" s="9" t="s">
        <v>104</v>
      </c>
      <c r="D306" s="10">
        <v>1</v>
      </c>
      <c r="E306" s="15">
        <f>TRUNC(SUMIF(V304:V307, RIGHTB(O306, 1), F304:F307)*U306, 2)</f>
        <v>2756.07</v>
      </c>
      <c r="F306" s="16">
        <f>TRUNC(E306*D306,1)</f>
        <v>2756</v>
      </c>
      <c r="G306" s="15">
        <v>0</v>
      </c>
      <c r="H306" s="16">
        <f>TRUNC(G306*D306,1)</f>
        <v>0</v>
      </c>
      <c r="I306" s="15">
        <v>0</v>
      </c>
      <c r="J306" s="16">
        <f>TRUNC(I306*D306,1)</f>
        <v>0</v>
      </c>
      <c r="K306" s="15">
        <f t="shared" si="52"/>
        <v>2756</v>
      </c>
      <c r="L306" s="16">
        <f t="shared" si="52"/>
        <v>2756</v>
      </c>
      <c r="M306" s="9" t="s">
        <v>51</v>
      </c>
      <c r="N306" s="2" t="s">
        <v>720</v>
      </c>
      <c r="O306" s="2" t="s">
        <v>105</v>
      </c>
      <c r="P306" s="2" t="s">
        <v>60</v>
      </c>
      <c r="Q306" s="2" t="s">
        <v>60</v>
      </c>
      <c r="R306" s="2" t="s">
        <v>60</v>
      </c>
      <c r="S306" s="3">
        <v>0</v>
      </c>
      <c r="T306" s="3">
        <v>0</v>
      </c>
      <c r="U306" s="3">
        <v>0.22</v>
      </c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2" t="s">
        <v>51</v>
      </c>
      <c r="AW306" s="2" t="s">
        <v>726</v>
      </c>
      <c r="AX306" s="2" t="s">
        <v>51</v>
      </c>
      <c r="AY306" s="2" t="s">
        <v>51</v>
      </c>
    </row>
    <row r="307" spans="1:51" ht="30" hidden="1" customHeight="1">
      <c r="A307" s="9" t="s">
        <v>569</v>
      </c>
      <c r="B307" s="9" t="s">
        <v>285</v>
      </c>
      <c r="C307" s="9" t="s">
        <v>137</v>
      </c>
      <c r="D307" s="10">
        <v>1</v>
      </c>
      <c r="E307" s="15">
        <f>TRUNC(단가대비표!O62*1/8*16/12*25/20, 1)</f>
        <v>0</v>
      </c>
      <c r="F307" s="16">
        <f>TRUNC(E307*D307,1)</f>
        <v>0</v>
      </c>
      <c r="G307" s="15">
        <f>TRUNC(단가대비표!P62*1/8*16/12*25/20, 1)</f>
        <v>44299.3</v>
      </c>
      <c r="H307" s="16">
        <f>TRUNC(G307*D307,1)</f>
        <v>44299.3</v>
      </c>
      <c r="I307" s="15">
        <f>TRUNC(단가대비표!V62*1/8*16/12*25/20, 1)</f>
        <v>0</v>
      </c>
      <c r="J307" s="16">
        <f>TRUNC(I307*D307,1)</f>
        <v>0</v>
      </c>
      <c r="K307" s="15">
        <f t="shared" si="52"/>
        <v>44299.3</v>
      </c>
      <c r="L307" s="16">
        <f t="shared" si="52"/>
        <v>44299.3</v>
      </c>
      <c r="M307" s="9" t="s">
        <v>51</v>
      </c>
      <c r="N307" s="2" t="s">
        <v>720</v>
      </c>
      <c r="O307" s="2" t="s">
        <v>570</v>
      </c>
      <c r="P307" s="2" t="s">
        <v>60</v>
      </c>
      <c r="Q307" s="2" t="s">
        <v>60</v>
      </c>
      <c r="R307" s="2" t="s">
        <v>59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2" t="s">
        <v>51</v>
      </c>
      <c r="AW307" s="2" t="s">
        <v>727</v>
      </c>
      <c r="AX307" s="2" t="s">
        <v>59</v>
      </c>
      <c r="AY307" s="2" t="s">
        <v>51</v>
      </c>
    </row>
    <row r="308" spans="1:51" ht="30" hidden="1" customHeight="1">
      <c r="A308" s="9" t="s">
        <v>282</v>
      </c>
      <c r="B308" s="9" t="s">
        <v>51</v>
      </c>
      <c r="C308" s="9" t="s">
        <v>51</v>
      </c>
      <c r="D308" s="10"/>
      <c r="E308" s="15"/>
      <c r="F308" s="16">
        <f>TRUNC(SUMIF(N304:N307, N303, F304:F307),0)</f>
        <v>15283</v>
      </c>
      <c r="G308" s="15"/>
      <c r="H308" s="16">
        <f>TRUNC(SUMIF(N304:N307, N303, H304:H307),0)</f>
        <v>44299</v>
      </c>
      <c r="I308" s="15"/>
      <c r="J308" s="16">
        <f>TRUNC(SUMIF(N304:N307, N303, J304:J307),0)</f>
        <v>20718</v>
      </c>
      <c r="K308" s="15"/>
      <c r="L308" s="16">
        <f>F308+H308+J308</f>
        <v>80300</v>
      </c>
      <c r="M308" s="9" t="s">
        <v>51</v>
      </c>
      <c r="N308" s="2" t="s">
        <v>78</v>
      </c>
      <c r="O308" s="2" t="s">
        <v>78</v>
      </c>
      <c r="P308" s="2" t="s">
        <v>51</v>
      </c>
      <c r="Q308" s="2" t="s">
        <v>51</v>
      </c>
      <c r="R308" s="2" t="s">
        <v>51</v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2" t="s">
        <v>51</v>
      </c>
      <c r="AW308" s="2" t="s">
        <v>51</v>
      </c>
      <c r="AX308" s="2" t="s">
        <v>51</v>
      </c>
      <c r="AY308" s="2" t="s">
        <v>51</v>
      </c>
    </row>
    <row r="309" spans="1:51" ht="30" hidden="1" customHeight="1">
      <c r="A309" s="10"/>
      <c r="B309" s="10"/>
      <c r="C309" s="10"/>
      <c r="D309" s="10"/>
      <c r="E309" s="15"/>
      <c r="F309" s="16"/>
      <c r="G309" s="15"/>
      <c r="H309" s="16"/>
      <c r="I309" s="15"/>
      <c r="J309" s="16"/>
      <c r="K309" s="15"/>
      <c r="L309" s="16"/>
      <c r="M309" s="10"/>
    </row>
    <row r="310" spans="1:51" ht="30" hidden="1" customHeight="1">
      <c r="A310" s="83" t="s">
        <v>728</v>
      </c>
      <c r="B310" s="83"/>
      <c r="C310" s="83"/>
      <c r="D310" s="83"/>
      <c r="E310" s="84"/>
      <c r="F310" s="85"/>
      <c r="G310" s="84"/>
      <c r="H310" s="85"/>
      <c r="I310" s="84"/>
      <c r="J310" s="85"/>
      <c r="K310" s="84"/>
      <c r="L310" s="85"/>
      <c r="M310" s="83"/>
      <c r="N310" s="1" t="s">
        <v>729</v>
      </c>
    </row>
    <row r="311" spans="1:51" ht="30" hidden="1" customHeight="1">
      <c r="A311" s="9" t="s">
        <v>730</v>
      </c>
      <c r="B311" s="9" t="s">
        <v>731</v>
      </c>
      <c r="C311" s="9" t="s">
        <v>558</v>
      </c>
      <c r="D311" s="10">
        <v>0.22289999999999999</v>
      </c>
      <c r="E311" s="15">
        <f>단가대비표!O10</f>
        <v>0</v>
      </c>
      <c r="F311" s="16">
        <f>TRUNC(E311*D311,1)</f>
        <v>0</v>
      </c>
      <c r="G311" s="15">
        <f>단가대비표!P10</f>
        <v>0</v>
      </c>
      <c r="H311" s="16">
        <f>TRUNC(G311*D311,1)</f>
        <v>0</v>
      </c>
      <c r="I311" s="15">
        <f>단가대비표!V10</f>
        <v>134700</v>
      </c>
      <c r="J311" s="16">
        <f>TRUNC(I311*D311,1)</f>
        <v>30024.6</v>
      </c>
      <c r="K311" s="15">
        <f t="shared" ref="K311:L314" si="53">TRUNC(E311+G311+I311,1)</f>
        <v>134700</v>
      </c>
      <c r="L311" s="16">
        <f t="shared" si="53"/>
        <v>30024.6</v>
      </c>
      <c r="M311" s="9" t="s">
        <v>559</v>
      </c>
      <c r="N311" s="2" t="s">
        <v>729</v>
      </c>
      <c r="O311" s="2" t="s">
        <v>734</v>
      </c>
      <c r="P311" s="2" t="s">
        <v>60</v>
      </c>
      <c r="Q311" s="2" t="s">
        <v>60</v>
      </c>
      <c r="R311" s="2" t="s">
        <v>59</v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2" t="s">
        <v>51</v>
      </c>
      <c r="AW311" s="2" t="s">
        <v>735</v>
      </c>
      <c r="AX311" s="2" t="s">
        <v>51</v>
      </c>
      <c r="AY311" s="2" t="s">
        <v>51</v>
      </c>
    </row>
    <row r="312" spans="1:51" ht="30" hidden="1" customHeight="1">
      <c r="A312" s="9" t="s">
        <v>562</v>
      </c>
      <c r="B312" s="9" t="s">
        <v>563</v>
      </c>
      <c r="C312" s="9" t="s">
        <v>554</v>
      </c>
      <c r="D312" s="10">
        <v>23</v>
      </c>
      <c r="E312" s="15">
        <f>단가대비표!O21</f>
        <v>1228.2</v>
      </c>
      <c r="F312" s="16">
        <f>TRUNC(E312*D312,1)</f>
        <v>28248.6</v>
      </c>
      <c r="G312" s="15">
        <f>단가대비표!P21</f>
        <v>0</v>
      </c>
      <c r="H312" s="16">
        <f>TRUNC(G312*D312,1)</f>
        <v>0</v>
      </c>
      <c r="I312" s="15">
        <f>단가대비표!V21</f>
        <v>0</v>
      </c>
      <c r="J312" s="16">
        <f>TRUNC(I312*D312,1)</f>
        <v>0</v>
      </c>
      <c r="K312" s="15">
        <f t="shared" si="53"/>
        <v>1228.2</v>
      </c>
      <c r="L312" s="16">
        <f t="shared" si="53"/>
        <v>28248.6</v>
      </c>
      <c r="M312" s="9" t="s">
        <v>51</v>
      </c>
      <c r="N312" s="2" t="s">
        <v>729</v>
      </c>
      <c r="O312" s="2" t="s">
        <v>564</v>
      </c>
      <c r="P312" s="2" t="s">
        <v>60</v>
      </c>
      <c r="Q312" s="2" t="s">
        <v>60</v>
      </c>
      <c r="R312" s="2" t="s">
        <v>59</v>
      </c>
      <c r="S312" s="3"/>
      <c r="T312" s="3"/>
      <c r="U312" s="3"/>
      <c r="V312" s="3">
        <v>1</v>
      </c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2" t="s">
        <v>51</v>
      </c>
      <c r="AW312" s="2" t="s">
        <v>736</v>
      </c>
      <c r="AX312" s="2" t="s">
        <v>51</v>
      </c>
      <c r="AY312" s="2" t="s">
        <v>51</v>
      </c>
    </row>
    <row r="313" spans="1:51" ht="30" hidden="1" customHeight="1">
      <c r="A313" s="9" t="s">
        <v>566</v>
      </c>
      <c r="B313" s="9" t="s">
        <v>737</v>
      </c>
      <c r="C313" s="9" t="s">
        <v>104</v>
      </c>
      <c r="D313" s="10">
        <v>1</v>
      </c>
      <c r="E313" s="15">
        <f>TRUNC(SUMIF(V311:V314, RIGHTB(O313, 1), F311:F314)*U313, 2)</f>
        <v>10734.46</v>
      </c>
      <c r="F313" s="16">
        <f>TRUNC(E313*D313,1)</f>
        <v>10734.4</v>
      </c>
      <c r="G313" s="15">
        <v>0</v>
      </c>
      <c r="H313" s="16">
        <f>TRUNC(G313*D313,1)</f>
        <v>0</v>
      </c>
      <c r="I313" s="15">
        <v>0</v>
      </c>
      <c r="J313" s="16">
        <f>TRUNC(I313*D313,1)</f>
        <v>0</v>
      </c>
      <c r="K313" s="15">
        <f t="shared" si="53"/>
        <v>10734.4</v>
      </c>
      <c r="L313" s="16">
        <f t="shared" si="53"/>
        <v>10734.4</v>
      </c>
      <c r="M313" s="9" t="s">
        <v>51</v>
      </c>
      <c r="N313" s="2" t="s">
        <v>729</v>
      </c>
      <c r="O313" s="2" t="s">
        <v>105</v>
      </c>
      <c r="P313" s="2" t="s">
        <v>60</v>
      </c>
      <c r="Q313" s="2" t="s">
        <v>60</v>
      </c>
      <c r="R313" s="2" t="s">
        <v>60</v>
      </c>
      <c r="S313" s="3">
        <v>0</v>
      </c>
      <c r="T313" s="3">
        <v>0</v>
      </c>
      <c r="U313" s="3">
        <v>0.38</v>
      </c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2" t="s">
        <v>51</v>
      </c>
      <c r="AW313" s="2" t="s">
        <v>738</v>
      </c>
      <c r="AX313" s="2" t="s">
        <v>51</v>
      </c>
      <c r="AY313" s="2" t="s">
        <v>51</v>
      </c>
    </row>
    <row r="314" spans="1:51" ht="30" hidden="1" customHeight="1">
      <c r="A314" s="9" t="s">
        <v>569</v>
      </c>
      <c r="B314" s="9" t="s">
        <v>285</v>
      </c>
      <c r="C314" s="9" t="s">
        <v>137</v>
      </c>
      <c r="D314" s="10">
        <v>1</v>
      </c>
      <c r="E314" s="15">
        <f>TRUNC(단가대비표!O62*1/8*16/12*25/20, 1)</f>
        <v>0</v>
      </c>
      <c r="F314" s="16">
        <f>TRUNC(E314*D314,1)</f>
        <v>0</v>
      </c>
      <c r="G314" s="15">
        <f>TRUNC(단가대비표!P62*1/8*16/12*25/20, 1)</f>
        <v>44299.3</v>
      </c>
      <c r="H314" s="16">
        <f>TRUNC(G314*D314,1)</f>
        <v>44299.3</v>
      </c>
      <c r="I314" s="15">
        <f>TRUNC(단가대비표!V62*1/8*16/12*25/20, 1)</f>
        <v>0</v>
      </c>
      <c r="J314" s="16">
        <f>TRUNC(I314*D314,1)</f>
        <v>0</v>
      </c>
      <c r="K314" s="15">
        <f t="shared" si="53"/>
        <v>44299.3</v>
      </c>
      <c r="L314" s="16">
        <f t="shared" si="53"/>
        <v>44299.3</v>
      </c>
      <c r="M314" s="9" t="s">
        <v>51</v>
      </c>
      <c r="N314" s="2" t="s">
        <v>729</v>
      </c>
      <c r="O314" s="2" t="s">
        <v>570</v>
      </c>
      <c r="P314" s="2" t="s">
        <v>60</v>
      </c>
      <c r="Q314" s="2" t="s">
        <v>60</v>
      </c>
      <c r="R314" s="2" t="s">
        <v>59</v>
      </c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2" t="s">
        <v>51</v>
      </c>
      <c r="AW314" s="2" t="s">
        <v>739</v>
      </c>
      <c r="AX314" s="2" t="s">
        <v>59</v>
      </c>
      <c r="AY314" s="2" t="s">
        <v>51</v>
      </c>
    </row>
    <row r="315" spans="1:51" ht="30" hidden="1" customHeight="1">
      <c r="A315" s="9" t="s">
        <v>282</v>
      </c>
      <c r="B315" s="9" t="s">
        <v>51</v>
      </c>
      <c r="C315" s="9" t="s">
        <v>51</v>
      </c>
      <c r="D315" s="10"/>
      <c r="E315" s="15"/>
      <c r="F315" s="16">
        <f>TRUNC(SUMIF(N311:N314, N310, F311:F314),0)</f>
        <v>38983</v>
      </c>
      <c r="G315" s="15"/>
      <c r="H315" s="16">
        <f>TRUNC(SUMIF(N311:N314, N310, H311:H314),0)</f>
        <v>44299</v>
      </c>
      <c r="I315" s="15"/>
      <c r="J315" s="16">
        <f>TRUNC(SUMIF(N311:N314, N310, J311:J314),0)</f>
        <v>30024</v>
      </c>
      <c r="K315" s="15"/>
      <c r="L315" s="16">
        <f>F315+H315+J315</f>
        <v>113306</v>
      </c>
      <c r="M315" s="9" t="s">
        <v>51</v>
      </c>
      <c r="N315" s="2" t="s">
        <v>78</v>
      </c>
      <c r="O315" s="2" t="s">
        <v>78</v>
      </c>
      <c r="P315" s="2" t="s">
        <v>51</v>
      </c>
      <c r="Q315" s="2" t="s">
        <v>51</v>
      </c>
      <c r="R315" s="2" t="s">
        <v>51</v>
      </c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2" t="s">
        <v>51</v>
      </c>
      <c r="AW315" s="2" t="s">
        <v>51</v>
      </c>
      <c r="AX315" s="2" t="s">
        <v>51</v>
      </c>
      <c r="AY315" s="2" t="s">
        <v>51</v>
      </c>
    </row>
    <row r="316" spans="1:51" ht="30" hidden="1" customHeight="1">
      <c r="A316" s="10"/>
      <c r="B316" s="10"/>
      <c r="C316" s="10"/>
      <c r="D316" s="10"/>
      <c r="E316" s="15"/>
      <c r="F316" s="16"/>
      <c r="G316" s="15"/>
      <c r="H316" s="16"/>
      <c r="I316" s="15"/>
      <c r="J316" s="16"/>
      <c r="K316" s="15"/>
      <c r="L316" s="16"/>
      <c r="M316" s="10"/>
    </row>
    <row r="317" spans="1:51" ht="30" hidden="1" customHeight="1">
      <c r="A317" s="83" t="s">
        <v>740</v>
      </c>
      <c r="B317" s="83"/>
      <c r="C317" s="83"/>
      <c r="D317" s="83"/>
      <c r="E317" s="84"/>
      <c r="F317" s="85"/>
      <c r="G317" s="84"/>
      <c r="H317" s="85"/>
      <c r="I317" s="84"/>
      <c r="J317" s="85"/>
      <c r="K317" s="84"/>
      <c r="L317" s="85"/>
      <c r="M317" s="83"/>
      <c r="N317" s="1" t="s">
        <v>741</v>
      </c>
    </row>
    <row r="318" spans="1:51" ht="30" hidden="1" customHeight="1">
      <c r="A318" s="9" t="s">
        <v>742</v>
      </c>
      <c r="B318" s="9" t="s">
        <v>731</v>
      </c>
      <c r="C318" s="9" t="s">
        <v>558</v>
      </c>
      <c r="D318" s="10">
        <v>0.26840000000000003</v>
      </c>
      <c r="E318" s="15">
        <f>단가대비표!O11</f>
        <v>0</v>
      </c>
      <c r="F318" s="16">
        <f>TRUNC(E318*D318,1)</f>
        <v>0</v>
      </c>
      <c r="G318" s="15">
        <f>단가대비표!P11</f>
        <v>0</v>
      </c>
      <c r="H318" s="16">
        <f>TRUNC(G318*D318,1)</f>
        <v>0</v>
      </c>
      <c r="I318" s="15">
        <f>단가대비표!V11</f>
        <v>1712</v>
      </c>
      <c r="J318" s="16">
        <f>TRUNC(I318*D318,1)</f>
        <v>459.5</v>
      </c>
      <c r="K318" s="15">
        <f>TRUNC(E318+G318+I318,1)</f>
        <v>1712</v>
      </c>
      <c r="L318" s="16">
        <f>TRUNC(F318+H318+J318,1)</f>
        <v>459.5</v>
      </c>
      <c r="M318" s="9" t="s">
        <v>559</v>
      </c>
      <c r="N318" s="2" t="s">
        <v>741</v>
      </c>
      <c r="O318" s="2" t="s">
        <v>745</v>
      </c>
      <c r="P318" s="2" t="s">
        <v>60</v>
      </c>
      <c r="Q318" s="2" t="s">
        <v>60</v>
      </c>
      <c r="R318" s="2" t="s">
        <v>59</v>
      </c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2" t="s">
        <v>51</v>
      </c>
      <c r="AW318" s="2" t="s">
        <v>746</v>
      </c>
      <c r="AX318" s="2" t="s">
        <v>51</v>
      </c>
      <c r="AY318" s="2" t="s">
        <v>51</v>
      </c>
    </row>
    <row r="319" spans="1:51" ht="30" hidden="1" customHeight="1">
      <c r="A319" s="9" t="s">
        <v>282</v>
      </c>
      <c r="B319" s="9" t="s">
        <v>51</v>
      </c>
      <c r="C319" s="9" t="s">
        <v>51</v>
      </c>
      <c r="D319" s="10"/>
      <c r="E319" s="15"/>
      <c r="F319" s="16">
        <f>TRUNC(SUMIF(N318:N318, N317, F318:F318),0)</f>
        <v>0</v>
      </c>
      <c r="G319" s="15"/>
      <c r="H319" s="16">
        <f>TRUNC(SUMIF(N318:N318, N317, H318:H318),0)</f>
        <v>0</v>
      </c>
      <c r="I319" s="15"/>
      <c r="J319" s="16">
        <f>TRUNC(SUMIF(N318:N318, N317, J318:J318),0)</f>
        <v>459</v>
      </c>
      <c r="K319" s="15"/>
      <c r="L319" s="16">
        <f>F319+H319+J319</f>
        <v>459</v>
      </c>
      <c r="M319" s="9" t="s">
        <v>51</v>
      </c>
      <c r="N319" s="2" t="s">
        <v>78</v>
      </c>
      <c r="O319" s="2" t="s">
        <v>78</v>
      </c>
      <c r="P319" s="2" t="s">
        <v>51</v>
      </c>
      <c r="Q319" s="2" t="s">
        <v>51</v>
      </c>
      <c r="R319" s="2" t="s">
        <v>51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2" t="s">
        <v>51</v>
      </c>
      <c r="AW319" s="2" t="s">
        <v>51</v>
      </c>
      <c r="AX319" s="2" t="s">
        <v>51</v>
      </c>
      <c r="AY319" s="2" t="s">
        <v>51</v>
      </c>
    </row>
    <row r="320" spans="1:51" ht="30" hidden="1" customHeight="1">
      <c r="A320" s="10"/>
      <c r="B320" s="10"/>
      <c r="C320" s="10"/>
      <c r="D320" s="10"/>
      <c r="E320" s="15"/>
      <c r="F320" s="16"/>
      <c r="G320" s="15"/>
      <c r="H320" s="16"/>
      <c r="I320" s="15"/>
      <c r="J320" s="16"/>
      <c r="K320" s="15"/>
      <c r="L320" s="16"/>
      <c r="M320" s="10"/>
    </row>
    <row r="321" spans="1:51" ht="30" hidden="1" customHeight="1">
      <c r="A321" s="83" t="s">
        <v>747</v>
      </c>
      <c r="B321" s="83"/>
      <c r="C321" s="83"/>
      <c r="D321" s="83"/>
      <c r="E321" s="84"/>
      <c r="F321" s="85"/>
      <c r="G321" s="84"/>
      <c r="H321" s="85"/>
      <c r="I321" s="84"/>
      <c r="J321" s="85"/>
      <c r="K321" s="84"/>
      <c r="L321" s="85"/>
      <c r="M321" s="83"/>
      <c r="N321" s="1" t="s">
        <v>748</v>
      </c>
    </row>
    <row r="322" spans="1:51" ht="30" hidden="1" customHeight="1">
      <c r="A322" s="9" t="s">
        <v>158</v>
      </c>
      <c r="B322" s="9" t="s">
        <v>752</v>
      </c>
      <c r="C322" s="9" t="s">
        <v>558</v>
      </c>
      <c r="D322" s="10">
        <v>0.3508</v>
      </c>
      <c r="E322" s="15">
        <f>단가대비표!O13</f>
        <v>0</v>
      </c>
      <c r="F322" s="16">
        <f>TRUNC(E322*D322,1)</f>
        <v>0</v>
      </c>
      <c r="G322" s="15">
        <f>단가대비표!P13</f>
        <v>0</v>
      </c>
      <c r="H322" s="16">
        <f>TRUNC(G322*D322,1)</f>
        <v>0</v>
      </c>
      <c r="I322" s="15">
        <f>단가대비표!V13</f>
        <v>1838</v>
      </c>
      <c r="J322" s="16">
        <f>TRUNC(I322*D322,1)</f>
        <v>644.70000000000005</v>
      </c>
      <c r="K322" s="15">
        <f t="shared" ref="K322:L325" si="54">TRUNC(E322+G322+I322,1)</f>
        <v>1838</v>
      </c>
      <c r="L322" s="16">
        <f t="shared" si="54"/>
        <v>644.70000000000005</v>
      </c>
      <c r="M322" s="9" t="s">
        <v>559</v>
      </c>
      <c r="N322" s="2" t="s">
        <v>748</v>
      </c>
      <c r="O322" s="2" t="s">
        <v>753</v>
      </c>
      <c r="P322" s="2" t="s">
        <v>60</v>
      </c>
      <c r="Q322" s="2" t="s">
        <v>60</v>
      </c>
      <c r="R322" s="2" t="s">
        <v>59</v>
      </c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2" t="s">
        <v>51</v>
      </c>
      <c r="AW322" s="2" t="s">
        <v>754</v>
      </c>
      <c r="AX322" s="2" t="s">
        <v>51</v>
      </c>
      <c r="AY322" s="2" t="s">
        <v>51</v>
      </c>
    </row>
    <row r="323" spans="1:51" ht="30" hidden="1" customHeight="1">
      <c r="A323" s="9" t="s">
        <v>562</v>
      </c>
      <c r="B323" s="9" t="s">
        <v>563</v>
      </c>
      <c r="C323" s="9" t="s">
        <v>554</v>
      </c>
      <c r="D323" s="10">
        <v>1.3</v>
      </c>
      <c r="E323" s="15">
        <f>단가대비표!O21</f>
        <v>1228.2</v>
      </c>
      <c r="F323" s="16">
        <f>TRUNC(E323*D323,1)</f>
        <v>1596.6</v>
      </c>
      <c r="G323" s="15">
        <f>단가대비표!P21</f>
        <v>0</v>
      </c>
      <c r="H323" s="16">
        <f>TRUNC(G323*D323,1)</f>
        <v>0</v>
      </c>
      <c r="I323" s="15">
        <f>단가대비표!V21</f>
        <v>0</v>
      </c>
      <c r="J323" s="16">
        <f>TRUNC(I323*D323,1)</f>
        <v>0</v>
      </c>
      <c r="K323" s="15">
        <f t="shared" si="54"/>
        <v>1228.2</v>
      </c>
      <c r="L323" s="16">
        <f t="shared" si="54"/>
        <v>1596.6</v>
      </c>
      <c r="M323" s="9" t="s">
        <v>51</v>
      </c>
      <c r="N323" s="2" t="s">
        <v>748</v>
      </c>
      <c r="O323" s="2" t="s">
        <v>564</v>
      </c>
      <c r="P323" s="2" t="s">
        <v>60</v>
      </c>
      <c r="Q323" s="2" t="s">
        <v>60</v>
      </c>
      <c r="R323" s="2" t="s">
        <v>59</v>
      </c>
      <c r="S323" s="3"/>
      <c r="T323" s="3"/>
      <c r="U323" s="3"/>
      <c r="V323" s="3">
        <v>1</v>
      </c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2" t="s">
        <v>51</v>
      </c>
      <c r="AW323" s="2" t="s">
        <v>755</v>
      </c>
      <c r="AX323" s="2" t="s">
        <v>51</v>
      </c>
      <c r="AY323" s="2" t="s">
        <v>51</v>
      </c>
    </row>
    <row r="324" spans="1:51" ht="30" hidden="1" customHeight="1">
      <c r="A324" s="9" t="s">
        <v>566</v>
      </c>
      <c r="B324" s="9" t="s">
        <v>756</v>
      </c>
      <c r="C324" s="9" t="s">
        <v>104</v>
      </c>
      <c r="D324" s="10">
        <v>1</v>
      </c>
      <c r="E324" s="15">
        <f>TRUNC(SUMIF(V322:V325, RIGHTB(O324, 1), F322:F325)*U324, 2)</f>
        <v>319.32</v>
      </c>
      <c r="F324" s="16">
        <f>TRUNC(E324*D324,1)</f>
        <v>319.3</v>
      </c>
      <c r="G324" s="15">
        <v>0</v>
      </c>
      <c r="H324" s="16">
        <f>TRUNC(G324*D324,1)</f>
        <v>0</v>
      </c>
      <c r="I324" s="15">
        <v>0</v>
      </c>
      <c r="J324" s="16">
        <f>TRUNC(I324*D324,1)</f>
        <v>0</v>
      </c>
      <c r="K324" s="15">
        <f t="shared" si="54"/>
        <v>319.3</v>
      </c>
      <c r="L324" s="16">
        <f t="shared" si="54"/>
        <v>319.3</v>
      </c>
      <c r="M324" s="9" t="s">
        <v>51</v>
      </c>
      <c r="N324" s="2" t="s">
        <v>748</v>
      </c>
      <c r="O324" s="2" t="s">
        <v>105</v>
      </c>
      <c r="P324" s="2" t="s">
        <v>60</v>
      </c>
      <c r="Q324" s="2" t="s">
        <v>60</v>
      </c>
      <c r="R324" s="2" t="s">
        <v>60</v>
      </c>
      <c r="S324" s="3">
        <v>0</v>
      </c>
      <c r="T324" s="3">
        <v>0</v>
      </c>
      <c r="U324" s="3">
        <v>0.2</v>
      </c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2" t="s">
        <v>51</v>
      </c>
      <c r="AW324" s="2" t="s">
        <v>757</v>
      </c>
      <c r="AX324" s="2" t="s">
        <v>51</v>
      </c>
      <c r="AY324" s="2" t="s">
        <v>51</v>
      </c>
    </row>
    <row r="325" spans="1:51" ht="30" hidden="1" customHeight="1">
      <c r="A325" s="9" t="s">
        <v>664</v>
      </c>
      <c r="B325" s="9" t="s">
        <v>285</v>
      </c>
      <c r="C325" s="9" t="s">
        <v>137</v>
      </c>
      <c r="D325" s="10">
        <v>1</v>
      </c>
      <c r="E325" s="15">
        <f>TRUNC(단가대비표!O63*1/8*16/12*25/20, 1)</f>
        <v>0</v>
      </c>
      <c r="F325" s="16">
        <f>TRUNC(E325*D325,1)</f>
        <v>0</v>
      </c>
      <c r="G325" s="15">
        <f>TRUNC(단가대비표!P63*1/8*16/12*25/20, 1)</f>
        <v>28571.4</v>
      </c>
      <c r="H325" s="16">
        <f>TRUNC(G325*D325,1)</f>
        <v>28571.4</v>
      </c>
      <c r="I325" s="15">
        <f>TRUNC(단가대비표!V63*1/8*16/12*25/20, 1)</f>
        <v>0</v>
      </c>
      <c r="J325" s="16">
        <f>TRUNC(I325*D325,1)</f>
        <v>0</v>
      </c>
      <c r="K325" s="15">
        <f t="shared" si="54"/>
        <v>28571.4</v>
      </c>
      <c r="L325" s="16">
        <f t="shared" si="54"/>
        <v>28571.4</v>
      </c>
      <c r="M325" s="9" t="s">
        <v>51</v>
      </c>
      <c r="N325" s="2" t="s">
        <v>748</v>
      </c>
      <c r="O325" s="2" t="s">
        <v>665</v>
      </c>
      <c r="P325" s="2" t="s">
        <v>60</v>
      </c>
      <c r="Q325" s="2" t="s">
        <v>60</v>
      </c>
      <c r="R325" s="2" t="s">
        <v>59</v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2" t="s">
        <v>51</v>
      </c>
      <c r="AW325" s="2" t="s">
        <v>758</v>
      </c>
      <c r="AX325" s="2" t="s">
        <v>59</v>
      </c>
      <c r="AY325" s="2" t="s">
        <v>51</v>
      </c>
    </row>
    <row r="326" spans="1:51" ht="30" hidden="1" customHeight="1">
      <c r="A326" s="9" t="s">
        <v>282</v>
      </c>
      <c r="B326" s="9" t="s">
        <v>51</v>
      </c>
      <c r="C326" s="9" t="s">
        <v>51</v>
      </c>
      <c r="D326" s="10"/>
      <c r="E326" s="15"/>
      <c r="F326" s="16">
        <f>TRUNC(SUMIF(N322:N325, N321, F322:F325),0)</f>
        <v>1915</v>
      </c>
      <c r="G326" s="15"/>
      <c r="H326" s="16">
        <f>TRUNC(SUMIF(N322:N325, N321, H322:H325),0)</f>
        <v>28571</v>
      </c>
      <c r="I326" s="15"/>
      <c r="J326" s="16">
        <f>TRUNC(SUMIF(N322:N325, N321, J322:J325),0)</f>
        <v>644</v>
      </c>
      <c r="K326" s="15"/>
      <c r="L326" s="16">
        <f>F326+H326+J326</f>
        <v>31130</v>
      </c>
      <c r="M326" s="9" t="s">
        <v>51</v>
      </c>
      <c r="N326" s="2" t="s">
        <v>78</v>
      </c>
      <c r="O326" s="2" t="s">
        <v>78</v>
      </c>
      <c r="P326" s="2" t="s">
        <v>51</v>
      </c>
      <c r="Q326" s="2" t="s">
        <v>51</v>
      </c>
      <c r="R326" s="2" t="s">
        <v>51</v>
      </c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2" t="s">
        <v>51</v>
      </c>
      <c r="AW326" s="2" t="s">
        <v>51</v>
      </c>
      <c r="AX326" s="2" t="s">
        <v>51</v>
      </c>
      <c r="AY326" s="2" t="s">
        <v>51</v>
      </c>
    </row>
  </sheetData>
  <mergeCells count="92">
    <mergeCell ref="A1:M1"/>
    <mergeCell ref="A3:A4"/>
    <mergeCell ref="B3:B4"/>
    <mergeCell ref="C3:C4"/>
    <mergeCell ref="D3:D4"/>
    <mergeCell ref="E3:F3"/>
    <mergeCell ref="G3:H3"/>
    <mergeCell ref="I3:J3"/>
    <mergeCell ref="K3:L3"/>
    <mergeCell ref="M3:M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K3:AK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W3:AW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V3:AV4"/>
    <mergeCell ref="A102:M102"/>
    <mergeCell ref="A5:M5"/>
    <mergeCell ref="A27:M27"/>
    <mergeCell ref="A35:M35"/>
    <mergeCell ref="A41:M41"/>
    <mergeCell ref="A47:M47"/>
    <mergeCell ref="A55:M55"/>
    <mergeCell ref="A66:M66"/>
    <mergeCell ref="A79:M79"/>
    <mergeCell ref="A85:M85"/>
    <mergeCell ref="A90:M90"/>
    <mergeCell ref="A95:M95"/>
    <mergeCell ref="A173:M173"/>
    <mergeCell ref="A109:M109"/>
    <mergeCell ref="A118:M118"/>
    <mergeCell ref="A124:M124"/>
    <mergeCell ref="A130:M130"/>
    <mergeCell ref="A136:M136"/>
    <mergeCell ref="A141:M141"/>
    <mergeCell ref="A148:M148"/>
    <mergeCell ref="A154:M154"/>
    <mergeCell ref="A158:M158"/>
    <mergeCell ref="A164:M164"/>
    <mergeCell ref="A169:M169"/>
    <mergeCell ref="A257:M257"/>
    <mergeCell ref="A180:M180"/>
    <mergeCell ref="A184:M184"/>
    <mergeCell ref="A191:M191"/>
    <mergeCell ref="A197:M197"/>
    <mergeCell ref="A207:M207"/>
    <mergeCell ref="A212:M212"/>
    <mergeCell ref="A221:M221"/>
    <mergeCell ref="A228:M228"/>
    <mergeCell ref="A236:M236"/>
    <mergeCell ref="A243:M243"/>
    <mergeCell ref="A250:M250"/>
    <mergeCell ref="A303:M303"/>
    <mergeCell ref="A310:M310"/>
    <mergeCell ref="A317:M317"/>
    <mergeCell ref="A321:M321"/>
    <mergeCell ref="A263:M263"/>
    <mergeCell ref="A270:M270"/>
    <mergeCell ref="A278:M278"/>
    <mergeCell ref="A286:M286"/>
    <mergeCell ref="A293:M293"/>
    <mergeCell ref="A298:M298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view="pageBreakPreview" topLeftCell="B1" zoomScale="60" zoomScaleNormal="85" workbookViewId="0">
      <selection activeCell="J50" sqref="J50"/>
    </sheetView>
  </sheetViews>
  <sheetFormatPr defaultRowHeight="17"/>
  <cols>
    <col min="1" max="1" width="11.58203125" hidden="1" customWidth="1"/>
    <col min="2" max="3" width="30.58203125" customWidth="1"/>
    <col min="4" max="4" width="4.58203125" customWidth="1"/>
    <col min="5" max="8" width="13.58203125" customWidth="1"/>
    <col min="9" max="9" width="8.58203125" customWidth="1"/>
    <col min="10" max="10" width="12.58203125" customWidth="1"/>
    <col min="11" max="12" width="2.58203125" hidden="1" customWidth="1"/>
    <col min="13" max="13" width="20.58203125" customWidth="1"/>
    <col min="14" max="14" width="2.58203125" hidden="1" customWidth="1"/>
  </cols>
  <sheetData>
    <row r="1" spans="1:14" ht="30" customHeight="1">
      <c r="A1" s="79" t="s">
        <v>1263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4" ht="30" customHeight="1">
      <c r="A2" s="80" t="s">
        <v>1255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4" s="46" customFormat="1" ht="15" customHeight="1">
      <c r="A3" s="50" t="s">
        <v>1258</v>
      </c>
      <c r="B3" s="50" t="s">
        <v>1258</v>
      </c>
      <c r="C3" s="50"/>
      <c r="D3" s="50"/>
      <c r="E3" s="50"/>
      <c r="F3" s="47"/>
      <c r="G3" s="47"/>
    </row>
    <row r="4" spans="1:14" ht="30" customHeight="1">
      <c r="A4" s="51" t="s">
        <v>196</v>
      </c>
      <c r="B4" s="51" t="s">
        <v>1</v>
      </c>
      <c r="C4" s="51" t="s">
        <v>2</v>
      </c>
      <c r="D4" s="51" t="s">
        <v>3</v>
      </c>
      <c r="E4" s="51" t="s">
        <v>197</v>
      </c>
      <c r="F4" s="51" t="s">
        <v>198</v>
      </c>
      <c r="G4" s="51" t="s">
        <v>199</v>
      </c>
      <c r="H4" s="51" t="s">
        <v>200</v>
      </c>
      <c r="I4" s="51" t="s">
        <v>201</v>
      </c>
      <c r="J4" s="51" t="s">
        <v>202</v>
      </c>
      <c r="K4" s="51" t="s">
        <v>203</v>
      </c>
      <c r="L4" s="51" t="s">
        <v>204</v>
      </c>
      <c r="M4" s="51" t="s">
        <v>205</v>
      </c>
      <c r="N4" s="52" t="s">
        <v>206</v>
      </c>
    </row>
    <row r="5" spans="1:14" ht="30" hidden="1" customHeight="1">
      <c r="A5" s="9" t="s">
        <v>58</v>
      </c>
      <c r="B5" s="9" t="s">
        <v>55</v>
      </c>
      <c r="C5" s="9" t="s">
        <v>1260</v>
      </c>
      <c r="D5" s="9" t="s">
        <v>56</v>
      </c>
      <c r="E5" s="55" t="e">
        <f>중기기초!#REF!</f>
        <v>#REF!</v>
      </c>
      <c r="F5" s="55" t="e">
        <f>중기기초!#REF!</f>
        <v>#REF!</v>
      </c>
      <c r="G5" s="55" t="e">
        <f>중기기초!#REF!</f>
        <v>#REF!</v>
      </c>
      <c r="H5" s="55" t="e">
        <f t="shared" ref="H5:H50" si="0">E5+F5+G5</f>
        <v>#REF!</v>
      </c>
      <c r="I5" s="9" t="s">
        <v>57</v>
      </c>
      <c r="J5" s="9" t="s">
        <v>51</v>
      </c>
      <c r="K5" s="9" t="s">
        <v>51</v>
      </c>
      <c r="L5" s="9" t="s">
        <v>51</v>
      </c>
      <c r="M5" s="9" t="s">
        <v>215</v>
      </c>
      <c r="N5" s="2" t="s">
        <v>51</v>
      </c>
    </row>
    <row r="6" spans="1:14" ht="30" hidden="1" customHeight="1">
      <c r="A6" s="9" t="s">
        <v>65</v>
      </c>
      <c r="B6" s="9" t="s">
        <v>62</v>
      </c>
      <c r="C6" s="9" t="s">
        <v>51</v>
      </c>
      <c r="D6" s="9" t="s">
        <v>63</v>
      </c>
      <c r="E6" s="55" t="e">
        <f>중기기초!#REF!</f>
        <v>#REF!</v>
      </c>
      <c r="F6" s="55" t="e">
        <f>중기기초!#REF!</f>
        <v>#REF!</v>
      </c>
      <c r="G6" s="55" t="e">
        <f>중기기초!#REF!</f>
        <v>#REF!</v>
      </c>
      <c r="H6" s="55" t="e">
        <f t="shared" si="0"/>
        <v>#REF!</v>
      </c>
      <c r="I6" s="9" t="s">
        <v>64</v>
      </c>
      <c r="J6" s="9" t="s">
        <v>51</v>
      </c>
      <c r="K6" s="9" t="s">
        <v>51</v>
      </c>
      <c r="L6" s="9" t="s">
        <v>51</v>
      </c>
      <c r="M6" s="9" t="s">
        <v>51</v>
      </c>
      <c r="N6" s="2" t="s">
        <v>51</v>
      </c>
    </row>
    <row r="7" spans="1:14" ht="30" hidden="1" customHeight="1">
      <c r="A7" s="9" t="s">
        <v>71</v>
      </c>
      <c r="B7" s="9" t="s">
        <v>67</v>
      </c>
      <c r="C7" s="9" t="s">
        <v>68</v>
      </c>
      <c r="D7" s="9" t="s">
        <v>69</v>
      </c>
      <c r="E7" s="55" t="e">
        <f>중기기초!#REF!</f>
        <v>#REF!</v>
      </c>
      <c r="F7" s="55" t="e">
        <f>중기기초!#REF!</f>
        <v>#REF!</v>
      </c>
      <c r="G7" s="55" t="e">
        <f>중기기초!#REF!</f>
        <v>#REF!</v>
      </c>
      <c r="H7" s="55" t="e">
        <f t="shared" si="0"/>
        <v>#REF!</v>
      </c>
      <c r="I7" s="9" t="s">
        <v>70</v>
      </c>
      <c r="J7" s="9" t="s">
        <v>306</v>
      </c>
      <c r="K7" s="9" t="s">
        <v>51</v>
      </c>
      <c r="L7" s="9" t="s">
        <v>51</v>
      </c>
      <c r="M7" s="9" t="s">
        <v>51</v>
      </c>
      <c r="N7" s="2" t="s">
        <v>51</v>
      </c>
    </row>
    <row r="8" spans="1:14" ht="30" hidden="1" customHeight="1">
      <c r="A8" s="9" t="s">
        <v>75</v>
      </c>
      <c r="B8" s="9" t="s">
        <v>67</v>
      </c>
      <c r="C8" s="9" t="s">
        <v>73</v>
      </c>
      <c r="D8" s="9" t="s">
        <v>69</v>
      </c>
      <c r="E8" s="55" t="e">
        <f>중기기초!#REF!</f>
        <v>#REF!</v>
      </c>
      <c r="F8" s="55" t="e">
        <f>중기기초!#REF!</f>
        <v>#REF!</v>
      </c>
      <c r="G8" s="55" t="e">
        <f>중기기초!#REF!</f>
        <v>#REF!</v>
      </c>
      <c r="H8" s="55" t="e">
        <f t="shared" si="0"/>
        <v>#REF!</v>
      </c>
      <c r="I8" s="9" t="s">
        <v>74</v>
      </c>
      <c r="J8" s="9" t="s">
        <v>306</v>
      </c>
      <c r="K8" s="9" t="s">
        <v>51</v>
      </c>
      <c r="L8" s="9" t="s">
        <v>51</v>
      </c>
      <c r="M8" s="9" t="s">
        <v>51</v>
      </c>
      <c r="N8" s="2" t="s">
        <v>51</v>
      </c>
    </row>
    <row r="9" spans="1:14" ht="30" hidden="1" customHeight="1">
      <c r="A9" s="9" t="s">
        <v>84</v>
      </c>
      <c r="B9" s="9" t="s">
        <v>81</v>
      </c>
      <c r="C9" s="9" t="s">
        <v>82</v>
      </c>
      <c r="D9" s="9" t="s">
        <v>56</v>
      </c>
      <c r="E9" s="55" t="e">
        <f>중기기초!#REF!</f>
        <v>#REF!</v>
      </c>
      <c r="F9" s="55" t="e">
        <f>중기기초!#REF!</f>
        <v>#REF!</v>
      </c>
      <c r="G9" s="55" t="e">
        <f>중기기초!#REF!</f>
        <v>#REF!</v>
      </c>
      <c r="H9" s="55" t="e">
        <f t="shared" si="0"/>
        <v>#REF!</v>
      </c>
      <c r="I9" s="9" t="s">
        <v>83</v>
      </c>
      <c r="J9" s="9" t="s">
        <v>51</v>
      </c>
      <c r="K9" s="9" t="s">
        <v>51</v>
      </c>
      <c r="L9" s="9" t="s">
        <v>51</v>
      </c>
      <c r="M9" s="9" t="s">
        <v>317</v>
      </c>
      <c r="N9" s="2" t="s">
        <v>51</v>
      </c>
    </row>
    <row r="10" spans="1:14" ht="30" hidden="1" customHeight="1">
      <c r="A10" s="9" t="s">
        <v>113</v>
      </c>
      <c r="B10" s="9" t="s">
        <v>109</v>
      </c>
      <c r="C10" s="9" t="s">
        <v>110</v>
      </c>
      <c r="D10" s="9" t="s">
        <v>111</v>
      </c>
      <c r="E10" s="55" t="e">
        <f>중기기초!#REF!</f>
        <v>#REF!</v>
      </c>
      <c r="F10" s="55" t="e">
        <f>중기기초!#REF!</f>
        <v>#REF!</v>
      </c>
      <c r="G10" s="55" t="e">
        <f>중기기초!#REF!</f>
        <v>#REF!</v>
      </c>
      <c r="H10" s="55" t="e">
        <f t="shared" si="0"/>
        <v>#REF!</v>
      </c>
      <c r="I10" s="9" t="s">
        <v>112</v>
      </c>
      <c r="J10" s="9" t="s">
        <v>51</v>
      </c>
      <c r="K10" s="9" t="s">
        <v>51</v>
      </c>
      <c r="L10" s="9" t="s">
        <v>51</v>
      </c>
      <c r="M10" s="9" t="s">
        <v>51</v>
      </c>
      <c r="N10" s="2" t="s">
        <v>51</v>
      </c>
    </row>
    <row r="11" spans="1:14" ht="30" hidden="1" customHeight="1">
      <c r="A11" s="9" t="s">
        <v>118</v>
      </c>
      <c r="B11" s="9" t="s">
        <v>115</v>
      </c>
      <c r="C11" s="9" t="s">
        <v>116</v>
      </c>
      <c r="D11" s="9" t="s">
        <v>63</v>
      </c>
      <c r="E11" s="55" t="e">
        <f>중기기초!#REF!</f>
        <v>#REF!</v>
      </c>
      <c r="F11" s="55" t="e">
        <f>중기기초!#REF!</f>
        <v>#REF!</v>
      </c>
      <c r="G11" s="55" t="e">
        <f>중기기초!#REF!</f>
        <v>#REF!</v>
      </c>
      <c r="H11" s="55" t="e">
        <f t="shared" si="0"/>
        <v>#REF!</v>
      </c>
      <c r="I11" s="9" t="s">
        <v>117</v>
      </c>
      <c r="J11" s="9" t="s">
        <v>51</v>
      </c>
      <c r="K11" s="9" t="s">
        <v>51</v>
      </c>
      <c r="L11" s="9" t="s">
        <v>51</v>
      </c>
      <c r="M11" s="9" t="s">
        <v>51</v>
      </c>
      <c r="N11" s="2" t="s">
        <v>51</v>
      </c>
    </row>
    <row r="12" spans="1:14" ht="30" hidden="1" customHeight="1">
      <c r="A12" s="9" t="s">
        <v>123</v>
      </c>
      <c r="B12" s="9" t="s">
        <v>120</v>
      </c>
      <c r="C12" s="9" t="s">
        <v>121</v>
      </c>
      <c r="D12" s="9" t="s">
        <v>56</v>
      </c>
      <c r="E12" s="55" t="e">
        <f>중기기초!#REF!</f>
        <v>#REF!</v>
      </c>
      <c r="F12" s="55" t="e">
        <f>중기기초!#REF!</f>
        <v>#REF!</v>
      </c>
      <c r="G12" s="55" t="e">
        <f>중기기초!#REF!</f>
        <v>#REF!</v>
      </c>
      <c r="H12" s="55" t="e">
        <f t="shared" si="0"/>
        <v>#REF!</v>
      </c>
      <c r="I12" s="9" t="s">
        <v>122</v>
      </c>
      <c r="J12" s="9" t="s">
        <v>51</v>
      </c>
      <c r="K12" s="9" t="s">
        <v>51</v>
      </c>
      <c r="L12" s="9" t="s">
        <v>51</v>
      </c>
      <c r="M12" s="9" t="s">
        <v>390</v>
      </c>
      <c r="N12" s="2" t="s">
        <v>51</v>
      </c>
    </row>
    <row r="13" spans="1:14" ht="30" hidden="1" customHeight="1">
      <c r="A13" s="9" t="s">
        <v>128</v>
      </c>
      <c r="B13" s="9" t="s">
        <v>125</v>
      </c>
      <c r="C13" s="9" t="s">
        <v>126</v>
      </c>
      <c r="D13" s="9" t="s">
        <v>88</v>
      </c>
      <c r="E13" s="55" t="e">
        <f>중기기초!#REF!</f>
        <v>#REF!</v>
      </c>
      <c r="F13" s="55" t="e">
        <f>중기기초!#REF!</f>
        <v>#REF!</v>
      </c>
      <c r="G13" s="55" t="e">
        <f>중기기초!#REF!</f>
        <v>#REF!</v>
      </c>
      <c r="H13" s="55" t="e">
        <f t="shared" si="0"/>
        <v>#REF!</v>
      </c>
      <c r="I13" s="9" t="s">
        <v>127</v>
      </c>
      <c r="J13" s="9" t="s">
        <v>51</v>
      </c>
      <c r="K13" s="9" t="s">
        <v>51</v>
      </c>
      <c r="L13" s="9" t="s">
        <v>51</v>
      </c>
      <c r="M13" s="9" t="s">
        <v>404</v>
      </c>
      <c r="N13" s="2" t="s">
        <v>51</v>
      </c>
    </row>
    <row r="14" spans="1:14" ht="30" hidden="1" customHeight="1">
      <c r="A14" s="9" t="s">
        <v>139</v>
      </c>
      <c r="B14" s="9" t="s">
        <v>135</v>
      </c>
      <c r="C14" s="9" t="s">
        <v>136</v>
      </c>
      <c r="D14" s="9" t="s">
        <v>137</v>
      </c>
      <c r="E14" s="55" t="e">
        <f>중기기초!#REF!</f>
        <v>#REF!</v>
      </c>
      <c r="F14" s="55" t="e">
        <f>중기기초!#REF!</f>
        <v>#REF!</v>
      </c>
      <c r="G14" s="55" t="e">
        <f>중기기초!#REF!</f>
        <v>#REF!</v>
      </c>
      <c r="H14" s="55" t="e">
        <f t="shared" si="0"/>
        <v>#REF!</v>
      </c>
      <c r="I14" s="9" t="s">
        <v>138</v>
      </c>
      <c r="J14" s="9" t="s">
        <v>51</v>
      </c>
      <c r="K14" s="9" t="s">
        <v>51</v>
      </c>
      <c r="L14" s="9" t="s">
        <v>51</v>
      </c>
      <c r="M14" s="9" t="s">
        <v>407</v>
      </c>
      <c r="N14" s="2" t="s">
        <v>51</v>
      </c>
    </row>
    <row r="15" spans="1:14" ht="30" hidden="1" customHeight="1">
      <c r="A15" s="9" t="s">
        <v>183</v>
      </c>
      <c r="B15" s="9" t="s">
        <v>179</v>
      </c>
      <c r="C15" s="9" t="s">
        <v>180</v>
      </c>
      <c r="D15" s="9" t="s">
        <v>181</v>
      </c>
      <c r="E15" s="55" t="e">
        <f>중기기초!#REF!</f>
        <v>#REF!</v>
      </c>
      <c r="F15" s="55" t="e">
        <f>중기기초!#REF!</f>
        <v>#REF!</v>
      </c>
      <c r="G15" s="55" t="e">
        <f>중기기초!#REF!</f>
        <v>#REF!</v>
      </c>
      <c r="H15" s="55" t="e">
        <f t="shared" si="0"/>
        <v>#REF!</v>
      </c>
      <c r="I15" s="9" t="s">
        <v>182</v>
      </c>
      <c r="J15" s="9" t="s">
        <v>51</v>
      </c>
      <c r="K15" s="9" t="s">
        <v>51</v>
      </c>
      <c r="L15" s="9" t="s">
        <v>51</v>
      </c>
      <c r="M15" s="9" t="s">
        <v>51</v>
      </c>
      <c r="N15" s="2" t="s">
        <v>51</v>
      </c>
    </row>
    <row r="16" spans="1:14" ht="30" hidden="1" customHeight="1">
      <c r="A16" s="9" t="s">
        <v>272</v>
      </c>
      <c r="B16" s="9" t="s">
        <v>270</v>
      </c>
      <c r="C16" s="9" t="s">
        <v>271</v>
      </c>
      <c r="D16" s="9" t="s">
        <v>56</v>
      </c>
      <c r="E16" s="55" t="e">
        <f>중기기초!#REF!</f>
        <v>#REF!</v>
      </c>
      <c r="F16" s="55" t="e">
        <f>중기기초!#REF!</f>
        <v>#REF!</v>
      </c>
      <c r="G16" s="55" t="e">
        <f>중기기초!#REF!</f>
        <v>#REF!</v>
      </c>
      <c r="H16" s="55" t="e">
        <f t="shared" si="0"/>
        <v>#REF!</v>
      </c>
      <c r="I16" s="9" t="s">
        <v>431</v>
      </c>
      <c r="J16" s="9" t="s">
        <v>51</v>
      </c>
      <c r="K16" s="9" t="s">
        <v>51</v>
      </c>
      <c r="L16" s="9" t="s">
        <v>51</v>
      </c>
      <c r="M16" s="9" t="s">
        <v>432</v>
      </c>
      <c r="N16" s="2" t="s">
        <v>51</v>
      </c>
    </row>
    <row r="17" spans="1:14" ht="30" hidden="1" customHeight="1">
      <c r="A17" s="9" t="s">
        <v>276</v>
      </c>
      <c r="B17" s="9" t="s">
        <v>274</v>
      </c>
      <c r="C17" s="9" t="s">
        <v>275</v>
      </c>
      <c r="D17" s="9" t="s">
        <v>56</v>
      </c>
      <c r="E17" s="55" t="e">
        <f>중기기초!#REF!</f>
        <v>#REF!</v>
      </c>
      <c r="F17" s="55" t="e">
        <f>중기기초!#REF!</f>
        <v>#REF!</v>
      </c>
      <c r="G17" s="55" t="e">
        <f>중기기초!#REF!</f>
        <v>#REF!</v>
      </c>
      <c r="H17" s="55" t="e">
        <f t="shared" si="0"/>
        <v>#REF!</v>
      </c>
      <c r="I17" s="9" t="s">
        <v>439</v>
      </c>
      <c r="J17" s="9" t="s">
        <v>51</v>
      </c>
      <c r="K17" s="9" t="s">
        <v>51</v>
      </c>
      <c r="L17" s="9" t="s">
        <v>51</v>
      </c>
      <c r="M17" s="9" t="s">
        <v>440</v>
      </c>
      <c r="N17" s="2" t="s">
        <v>51</v>
      </c>
    </row>
    <row r="18" spans="1:14" ht="30" hidden="1" customHeight="1">
      <c r="A18" s="9" t="s">
        <v>443</v>
      </c>
      <c r="B18" s="9" t="s">
        <v>441</v>
      </c>
      <c r="C18" s="9" t="s">
        <v>442</v>
      </c>
      <c r="D18" s="9" t="s">
        <v>88</v>
      </c>
      <c r="E18" s="55" t="e">
        <f>중기기초!#REF!</f>
        <v>#REF!</v>
      </c>
      <c r="F18" s="55" t="e">
        <f>중기기초!#REF!</f>
        <v>#REF!</v>
      </c>
      <c r="G18" s="55" t="e">
        <f>중기기초!#REF!</f>
        <v>#REF!</v>
      </c>
      <c r="H18" s="55" t="e">
        <f t="shared" si="0"/>
        <v>#REF!</v>
      </c>
      <c r="I18" s="9" t="s">
        <v>463</v>
      </c>
      <c r="J18" s="9" t="s">
        <v>51</v>
      </c>
      <c r="K18" s="9" t="s">
        <v>51</v>
      </c>
      <c r="L18" s="9" t="s">
        <v>51</v>
      </c>
      <c r="M18" s="9" t="s">
        <v>440</v>
      </c>
      <c r="N18" s="2" t="s">
        <v>51</v>
      </c>
    </row>
    <row r="19" spans="1:14" ht="30" hidden="1" customHeight="1">
      <c r="A19" s="9" t="s">
        <v>447</v>
      </c>
      <c r="B19" s="9" t="s">
        <v>445</v>
      </c>
      <c r="C19" s="9" t="s">
        <v>446</v>
      </c>
      <c r="D19" s="9" t="s">
        <v>88</v>
      </c>
      <c r="E19" s="55" t="e">
        <f>중기기초!#REF!</f>
        <v>#REF!</v>
      </c>
      <c r="F19" s="55" t="e">
        <f>중기기초!#REF!</f>
        <v>#REF!</v>
      </c>
      <c r="G19" s="55" t="e">
        <f>중기기초!#REF!</f>
        <v>#REF!</v>
      </c>
      <c r="H19" s="55" t="e">
        <f t="shared" si="0"/>
        <v>#REF!</v>
      </c>
      <c r="I19" s="9" t="s">
        <v>474</v>
      </c>
      <c r="J19" s="9" t="s">
        <v>51</v>
      </c>
      <c r="K19" s="9" t="s">
        <v>51</v>
      </c>
      <c r="L19" s="9" t="s">
        <v>51</v>
      </c>
      <c r="M19" s="9" t="s">
        <v>475</v>
      </c>
      <c r="N19" s="2" t="s">
        <v>51</v>
      </c>
    </row>
    <row r="20" spans="1:14" ht="30" hidden="1" customHeight="1">
      <c r="A20" s="9" t="s">
        <v>451</v>
      </c>
      <c r="B20" s="9" t="s">
        <v>449</v>
      </c>
      <c r="C20" s="9" t="s">
        <v>450</v>
      </c>
      <c r="D20" s="9" t="s">
        <v>56</v>
      </c>
      <c r="E20" s="55" t="e">
        <f>중기기초!#REF!</f>
        <v>#REF!</v>
      </c>
      <c r="F20" s="55" t="e">
        <f>중기기초!#REF!</f>
        <v>#REF!</v>
      </c>
      <c r="G20" s="55" t="e">
        <f>중기기초!#REF!</f>
        <v>#REF!</v>
      </c>
      <c r="H20" s="55" t="e">
        <f t="shared" si="0"/>
        <v>#REF!</v>
      </c>
      <c r="I20" s="9" t="s">
        <v>490</v>
      </c>
      <c r="J20" s="9" t="s">
        <v>51</v>
      </c>
      <c r="K20" s="9" t="s">
        <v>51</v>
      </c>
      <c r="L20" s="9" t="s">
        <v>51</v>
      </c>
      <c r="M20" s="9" t="s">
        <v>491</v>
      </c>
      <c r="N20" s="2" t="s">
        <v>51</v>
      </c>
    </row>
    <row r="21" spans="1:14" ht="30" hidden="1" customHeight="1">
      <c r="A21" s="9" t="s">
        <v>455</v>
      </c>
      <c r="B21" s="9" t="s">
        <v>453</v>
      </c>
      <c r="C21" s="9" t="s">
        <v>454</v>
      </c>
      <c r="D21" s="9" t="s">
        <v>56</v>
      </c>
      <c r="E21" s="55" t="e">
        <f>중기기초!#REF!</f>
        <v>#REF!</v>
      </c>
      <c r="F21" s="55" t="e">
        <f>중기기초!#REF!</f>
        <v>#REF!</v>
      </c>
      <c r="G21" s="55" t="e">
        <f>중기기초!#REF!</f>
        <v>#REF!</v>
      </c>
      <c r="H21" s="55" t="e">
        <f t="shared" si="0"/>
        <v>#REF!</v>
      </c>
      <c r="I21" s="9" t="s">
        <v>498</v>
      </c>
      <c r="J21" s="9" t="s">
        <v>51</v>
      </c>
      <c r="K21" s="9" t="s">
        <v>51</v>
      </c>
      <c r="L21" s="9" t="s">
        <v>51</v>
      </c>
      <c r="M21" s="9" t="s">
        <v>499</v>
      </c>
      <c r="N21" s="2" t="s">
        <v>51</v>
      </c>
    </row>
    <row r="22" spans="1:14" ht="30" hidden="1" customHeight="1">
      <c r="A22" s="9" t="s">
        <v>459</v>
      </c>
      <c r="B22" s="9" t="s">
        <v>457</v>
      </c>
      <c r="C22" s="9" t="s">
        <v>458</v>
      </c>
      <c r="D22" s="9" t="s">
        <v>226</v>
      </c>
      <c r="E22" s="55" t="e">
        <f>중기기초!#REF!</f>
        <v>#REF!</v>
      </c>
      <c r="F22" s="55" t="e">
        <f>중기기초!#REF!</f>
        <v>#REF!</v>
      </c>
      <c r="G22" s="55" t="e">
        <f>중기기초!#REF!</f>
        <v>#REF!</v>
      </c>
      <c r="H22" s="55" t="e">
        <f t="shared" si="0"/>
        <v>#REF!</v>
      </c>
      <c r="I22" s="9" t="s">
        <v>509</v>
      </c>
      <c r="J22" s="9" t="s">
        <v>51</v>
      </c>
      <c r="K22" s="9" t="s">
        <v>51</v>
      </c>
      <c r="L22" s="9" t="s">
        <v>51</v>
      </c>
      <c r="M22" s="9" t="s">
        <v>510</v>
      </c>
      <c r="N22" s="2" t="s">
        <v>51</v>
      </c>
    </row>
    <row r="23" spans="1:14" ht="30" hidden="1" customHeight="1">
      <c r="A23" s="9" t="s">
        <v>470</v>
      </c>
      <c r="B23" s="9" t="s">
        <v>468</v>
      </c>
      <c r="C23" s="9" t="s">
        <v>469</v>
      </c>
      <c r="D23" s="9" t="s">
        <v>88</v>
      </c>
      <c r="E23" s="55" t="e">
        <f>중기기초!#REF!</f>
        <v>#REF!</v>
      </c>
      <c r="F23" s="55" t="e">
        <f>중기기초!#REF!</f>
        <v>#REF!</v>
      </c>
      <c r="G23" s="55" t="e">
        <f>중기기초!#REF!</f>
        <v>#REF!</v>
      </c>
      <c r="H23" s="55" t="e">
        <f t="shared" si="0"/>
        <v>#REF!</v>
      </c>
      <c r="I23" s="9" t="s">
        <v>525</v>
      </c>
      <c r="J23" s="9" t="s">
        <v>51</v>
      </c>
      <c r="K23" s="9" t="s">
        <v>51</v>
      </c>
      <c r="L23" s="9" t="s">
        <v>51</v>
      </c>
      <c r="M23" s="9" t="s">
        <v>440</v>
      </c>
      <c r="N23" s="2" t="s">
        <v>51</v>
      </c>
    </row>
    <row r="24" spans="1:14" ht="30" hidden="1" customHeight="1">
      <c r="A24" s="9" t="s">
        <v>487</v>
      </c>
      <c r="B24" s="9" t="s">
        <v>484</v>
      </c>
      <c r="C24" s="9" t="s">
        <v>485</v>
      </c>
      <c r="D24" s="9" t="s">
        <v>88</v>
      </c>
      <c r="E24" s="55" t="e">
        <f>중기기초!#REF!</f>
        <v>#REF!</v>
      </c>
      <c r="F24" s="55" t="e">
        <f>중기기초!#REF!</f>
        <v>#REF!</v>
      </c>
      <c r="G24" s="55" t="e">
        <f>중기기초!#REF!</f>
        <v>#REF!</v>
      </c>
      <c r="H24" s="55" t="e">
        <f t="shared" si="0"/>
        <v>#REF!</v>
      </c>
      <c r="I24" s="9" t="s">
        <v>486</v>
      </c>
      <c r="J24" s="9" t="s">
        <v>51</v>
      </c>
      <c r="K24" s="9" t="s">
        <v>51</v>
      </c>
      <c r="L24" s="9" t="s">
        <v>51</v>
      </c>
      <c r="M24" s="9" t="s">
        <v>475</v>
      </c>
      <c r="N24" s="2" t="s">
        <v>51</v>
      </c>
    </row>
    <row r="25" spans="1:14" ht="30" hidden="1" customHeight="1">
      <c r="A25" s="9" t="s">
        <v>506</v>
      </c>
      <c r="B25" s="9" t="s">
        <v>503</v>
      </c>
      <c r="C25" s="9" t="s">
        <v>504</v>
      </c>
      <c r="D25" s="9" t="s">
        <v>56</v>
      </c>
      <c r="E25" s="55" t="e">
        <f>중기기초!#REF!</f>
        <v>#REF!</v>
      </c>
      <c r="F25" s="55" t="e">
        <f>중기기초!#REF!</f>
        <v>#REF!</v>
      </c>
      <c r="G25" s="55" t="e">
        <f>중기기초!#REF!</f>
        <v>#REF!</v>
      </c>
      <c r="H25" s="55" t="e">
        <f t="shared" si="0"/>
        <v>#REF!</v>
      </c>
      <c r="I25" s="9" t="s">
        <v>505</v>
      </c>
      <c r="J25" s="9" t="s">
        <v>51</v>
      </c>
      <c r="K25" s="9" t="s">
        <v>51</v>
      </c>
      <c r="L25" s="9" t="s">
        <v>51</v>
      </c>
      <c r="M25" s="9" t="s">
        <v>499</v>
      </c>
      <c r="N25" s="2" t="s">
        <v>51</v>
      </c>
    </row>
    <row r="26" spans="1:14" ht="30" hidden="1" customHeight="1">
      <c r="A26" s="9" t="s">
        <v>517</v>
      </c>
      <c r="B26" s="9" t="s">
        <v>515</v>
      </c>
      <c r="C26" s="9" t="s">
        <v>516</v>
      </c>
      <c r="D26" s="9" t="s">
        <v>56</v>
      </c>
      <c r="E26" s="55" t="e">
        <f>중기기초!#REF!</f>
        <v>#REF!</v>
      </c>
      <c r="F26" s="55" t="e">
        <f>중기기초!#REF!</f>
        <v>#REF!</v>
      </c>
      <c r="G26" s="55" t="e">
        <f>중기기초!#REF!</f>
        <v>#REF!</v>
      </c>
      <c r="H26" s="55" t="e">
        <f t="shared" si="0"/>
        <v>#REF!</v>
      </c>
      <c r="I26" s="9" t="s">
        <v>543</v>
      </c>
      <c r="J26" s="9" t="s">
        <v>51</v>
      </c>
      <c r="K26" s="9" t="s">
        <v>51</v>
      </c>
      <c r="L26" s="9" t="s">
        <v>51</v>
      </c>
      <c r="M26" s="9" t="s">
        <v>544</v>
      </c>
      <c r="N26" s="2" t="s">
        <v>51</v>
      </c>
    </row>
    <row r="27" spans="1:14" ht="30" hidden="1" customHeight="1">
      <c r="A27" s="9" t="s">
        <v>521</v>
      </c>
      <c r="B27" s="9" t="s">
        <v>519</v>
      </c>
      <c r="C27" s="9" t="s">
        <v>520</v>
      </c>
      <c r="D27" s="9" t="s">
        <v>111</v>
      </c>
      <c r="E27" s="55" t="e">
        <f>중기기초!#REF!</f>
        <v>#REF!</v>
      </c>
      <c r="F27" s="55" t="e">
        <f>중기기초!#REF!</f>
        <v>#REF!</v>
      </c>
      <c r="G27" s="55" t="e">
        <f>중기기초!#REF!</f>
        <v>#REF!</v>
      </c>
      <c r="H27" s="55" t="e">
        <f t="shared" si="0"/>
        <v>#REF!</v>
      </c>
      <c r="I27" s="9" t="s">
        <v>550</v>
      </c>
      <c r="J27" s="9" t="s">
        <v>51</v>
      </c>
      <c r="K27" s="9" t="s">
        <v>51</v>
      </c>
      <c r="L27" s="9" t="s">
        <v>51</v>
      </c>
      <c r="M27" s="9" t="s">
        <v>551</v>
      </c>
      <c r="N27" s="2" t="s">
        <v>51</v>
      </c>
    </row>
    <row r="28" spans="1:14" ht="30" customHeight="1">
      <c r="A28" s="9" t="s">
        <v>328</v>
      </c>
      <c r="B28" s="9" t="s">
        <v>324</v>
      </c>
      <c r="C28" s="9" t="s">
        <v>325</v>
      </c>
      <c r="D28" s="9" t="s">
        <v>326</v>
      </c>
      <c r="E28" s="55">
        <f>중기기초!F10</f>
        <v>7430</v>
      </c>
      <c r="F28" s="55">
        <f>중기기초!H10</f>
        <v>44299</v>
      </c>
      <c r="G28" s="55">
        <f>중기기초!J10</f>
        <v>12510</v>
      </c>
      <c r="H28" s="55">
        <f t="shared" si="0"/>
        <v>64239</v>
      </c>
      <c r="I28" s="9" t="s">
        <v>1264</v>
      </c>
      <c r="J28" s="9" t="s">
        <v>51</v>
      </c>
      <c r="K28" s="9" t="s">
        <v>51</v>
      </c>
      <c r="L28" s="9" t="s">
        <v>51</v>
      </c>
      <c r="M28" s="9" t="s">
        <v>51</v>
      </c>
      <c r="N28" s="2" t="s">
        <v>59</v>
      </c>
    </row>
    <row r="29" spans="1:14" ht="30" customHeight="1">
      <c r="A29" s="9" t="s">
        <v>332</v>
      </c>
      <c r="B29" s="9" t="s">
        <v>330</v>
      </c>
      <c r="C29" s="9" t="s">
        <v>325</v>
      </c>
      <c r="D29" s="9" t="s">
        <v>326</v>
      </c>
      <c r="E29" s="55">
        <f>중기기초!F14</f>
        <v>0</v>
      </c>
      <c r="F29" s="55">
        <f>중기기초!H14</f>
        <v>0</v>
      </c>
      <c r="G29" s="55">
        <f>중기기초!J14</f>
        <v>3278</v>
      </c>
      <c r="H29" s="55">
        <f t="shared" si="0"/>
        <v>3278</v>
      </c>
      <c r="I29" s="9" t="s">
        <v>1265</v>
      </c>
      <c r="J29" s="9" t="s">
        <v>51</v>
      </c>
      <c r="K29" s="9" t="s">
        <v>573</v>
      </c>
      <c r="L29" s="9" t="s">
        <v>51</v>
      </c>
      <c r="M29" s="9" t="s">
        <v>574</v>
      </c>
      <c r="N29" s="2" t="s">
        <v>59</v>
      </c>
    </row>
    <row r="30" spans="1:14" ht="30" customHeight="1">
      <c r="A30" s="9" t="s">
        <v>578</v>
      </c>
      <c r="B30" s="9" t="s">
        <v>324</v>
      </c>
      <c r="C30" s="9" t="s">
        <v>579</v>
      </c>
      <c r="D30" s="9" t="s">
        <v>326</v>
      </c>
      <c r="E30" s="55">
        <f>중기기초!F21</f>
        <v>14834</v>
      </c>
      <c r="F30" s="55">
        <f>중기기초!H21</f>
        <v>44299</v>
      </c>
      <c r="G30" s="55">
        <f>중기기초!J21</f>
        <v>15429</v>
      </c>
      <c r="H30" s="55">
        <f t="shared" si="0"/>
        <v>74562</v>
      </c>
      <c r="I30" s="9" t="s">
        <v>1266</v>
      </c>
      <c r="J30" s="9" t="s">
        <v>581</v>
      </c>
      <c r="K30" s="9" t="s">
        <v>573</v>
      </c>
      <c r="L30" s="9" t="s">
        <v>51</v>
      </c>
      <c r="M30" s="9" t="s">
        <v>51</v>
      </c>
      <c r="N30" s="2" t="s">
        <v>59</v>
      </c>
    </row>
    <row r="31" spans="1:14" ht="30" hidden="1" customHeight="1">
      <c r="A31" s="9" t="s">
        <v>338</v>
      </c>
      <c r="B31" s="9" t="s">
        <v>335</v>
      </c>
      <c r="C31" s="9" t="s">
        <v>336</v>
      </c>
      <c r="D31" s="9" t="s">
        <v>88</v>
      </c>
      <c r="E31" s="55" t="e">
        <f>중기기초!#REF!</f>
        <v>#REF!</v>
      </c>
      <c r="F31" s="55" t="e">
        <f>중기기초!#REF!</f>
        <v>#REF!</v>
      </c>
      <c r="G31" s="55" t="e">
        <f>중기기초!#REF!</f>
        <v>#REF!</v>
      </c>
      <c r="H31" s="55" t="e">
        <f t="shared" si="0"/>
        <v>#REF!</v>
      </c>
      <c r="I31" s="9" t="s">
        <v>337</v>
      </c>
      <c r="J31" s="9" t="s">
        <v>51</v>
      </c>
      <c r="K31" s="9" t="s">
        <v>51</v>
      </c>
      <c r="L31" s="9" t="s">
        <v>51</v>
      </c>
      <c r="M31" s="9" t="s">
        <v>51</v>
      </c>
      <c r="N31" s="2" t="s">
        <v>51</v>
      </c>
    </row>
    <row r="32" spans="1:14" ht="30" hidden="1" customHeight="1">
      <c r="A32" s="9" t="s">
        <v>343</v>
      </c>
      <c r="B32" s="9" t="s">
        <v>340</v>
      </c>
      <c r="C32" s="9" t="s">
        <v>341</v>
      </c>
      <c r="D32" s="9" t="s">
        <v>88</v>
      </c>
      <c r="E32" s="55" t="e">
        <f>중기기초!#REF!</f>
        <v>#REF!</v>
      </c>
      <c r="F32" s="55" t="e">
        <f>중기기초!#REF!</f>
        <v>#REF!</v>
      </c>
      <c r="G32" s="55" t="e">
        <f>중기기초!#REF!</f>
        <v>#REF!</v>
      </c>
      <c r="H32" s="55" t="e">
        <f t="shared" si="0"/>
        <v>#REF!</v>
      </c>
      <c r="I32" s="9" t="s">
        <v>342</v>
      </c>
      <c r="J32" s="9" t="s">
        <v>51</v>
      </c>
      <c r="K32" s="9" t="s">
        <v>51</v>
      </c>
      <c r="L32" s="9" t="s">
        <v>51</v>
      </c>
      <c r="M32" s="9" t="s">
        <v>51</v>
      </c>
      <c r="N32" s="2" t="s">
        <v>51</v>
      </c>
    </row>
    <row r="33" spans="1:14" ht="30" hidden="1" customHeight="1">
      <c r="A33" s="9" t="s">
        <v>348</v>
      </c>
      <c r="B33" s="9" t="s">
        <v>345</v>
      </c>
      <c r="C33" s="9" t="s">
        <v>346</v>
      </c>
      <c r="D33" s="9" t="s">
        <v>56</v>
      </c>
      <c r="E33" s="55" t="e">
        <f>중기기초!#REF!</f>
        <v>#REF!</v>
      </c>
      <c r="F33" s="55" t="e">
        <f>중기기초!#REF!</f>
        <v>#REF!</v>
      </c>
      <c r="G33" s="55" t="e">
        <f>중기기초!#REF!</f>
        <v>#REF!</v>
      </c>
      <c r="H33" s="55" t="e">
        <f t="shared" si="0"/>
        <v>#REF!</v>
      </c>
      <c r="I33" s="9" t="s">
        <v>347</v>
      </c>
      <c r="J33" s="9" t="s">
        <v>51</v>
      </c>
      <c r="K33" s="9" t="s">
        <v>51</v>
      </c>
      <c r="L33" s="9" t="s">
        <v>51</v>
      </c>
      <c r="M33" s="9" t="s">
        <v>51</v>
      </c>
      <c r="N33" s="2" t="s">
        <v>51</v>
      </c>
    </row>
    <row r="34" spans="1:14" ht="30" hidden="1" customHeight="1">
      <c r="A34" s="9" t="s">
        <v>352</v>
      </c>
      <c r="B34" s="9" t="s">
        <v>350</v>
      </c>
      <c r="C34" s="9" t="s">
        <v>51</v>
      </c>
      <c r="D34" s="9" t="s">
        <v>88</v>
      </c>
      <c r="E34" s="55" t="e">
        <f>중기기초!#REF!</f>
        <v>#REF!</v>
      </c>
      <c r="F34" s="55" t="e">
        <f>중기기초!#REF!</f>
        <v>#REF!</v>
      </c>
      <c r="G34" s="55" t="e">
        <f>중기기초!#REF!</f>
        <v>#REF!</v>
      </c>
      <c r="H34" s="55" t="e">
        <f t="shared" si="0"/>
        <v>#REF!</v>
      </c>
      <c r="I34" s="9" t="s">
        <v>351</v>
      </c>
      <c r="J34" s="9" t="s">
        <v>51</v>
      </c>
      <c r="K34" s="9" t="s">
        <v>51</v>
      </c>
      <c r="L34" s="9" t="s">
        <v>51</v>
      </c>
      <c r="M34" s="9" t="s">
        <v>625</v>
      </c>
      <c r="N34" s="2" t="s">
        <v>51</v>
      </c>
    </row>
    <row r="35" spans="1:14" ht="30" hidden="1" customHeight="1">
      <c r="A35" s="9" t="s">
        <v>356</v>
      </c>
      <c r="B35" s="9" t="s">
        <v>354</v>
      </c>
      <c r="C35" s="9" t="s">
        <v>51</v>
      </c>
      <c r="D35" s="9" t="s">
        <v>88</v>
      </c>
      <c r="E35" s="55" t="e">
        <f>중기기초!#REF!</f>
        <v>#REF!</v>
      </c>
      <c r="F35" s="55" t="e">
        <f>중기기초!#REF!</f>
        <v>#REF!</v>
      </c>
      <c r="G35" s="55" t="e">
        <f>중기기초!#REF!</f>
        <v>#REF!</v>
      </c>
      <c r="H35" s="55" t="e">
        <f t="shared" si="0"/>
        <v>#REF!</v>
      </c>
      <c r="I35" s="9" t="s">
        <v>355</v>
      </c>
      <c r="J35" s="9" t="s">
        <v>51</v>
      </c>
      <c r="K35" s="9" t="s">
        <v>51</v>
      </c>
      <c r="L35" s="9" t="s">
        <v>51</v>
      </c>
      <c r="M35" s="9" t="s">
        <v>51</v>
      </c>
      <c r="N35" s="2" t="s">
        <v>51</v>
      </c>
    </row>
    <row r="36" spans="1:14" ht="30" hidden="1" customHeight="1">
      <c r="A36" s="9" t="s">
        <v>360</v>
      </c>
      <c r="B36" s="9" t="s">
        <v>358</v>
      </c>
      <c r="C36" s="9" t="s">
        <v>51</v>
      </c>
      <c r="D36" s="9" t="s">
        <v>88</v>
      </c>
      <c r="E36" s="55" t="e">
        <f>중기기초!#REF!</f>
        <v>#REF!</v>
      </c>
      <c r="F36" s="55" t="e">
        <f>중기기초!#REF!</f>
        <v>#REF!</v>
      </c>
      <c r="G36" s="55" t="e">
        <f>중기기초!#REF!</f>
        <v>#REF!</v>
      </c>
      <c r="H36" s="55" t="e">
        <f t="shared" si="0"/>
        <v>#REF!</v>
      </c>
      <c r="I36" s="9" t="s">
        <v>359</v>
      </c>
      <c r="J36" s="9" t="s">
        <v>51</v>
      </c>
      <c r="K36" s="9" t="s">
        <v>51</v>
      </c>
      <c r="L36" s="9" t="s">
        <v>51</v>
      </c>
      <c r="M36" s="9" t="s">
        <v>51</v>
      </c>
      <c r="N36" s="2" t="s">
        <v>51</v>
      </c>
    </row>
    <row r="37" spans="1:14" ht="30" hidden="1" customHeight="1">
      <c r="A37" s="9" t="s">
        <v>364</v>
      </c>
      <c r="B37" s="9" t="s">
        <v>362</v>
      </c>
      <c r="C37" s="9" t="s">
        <v>51</v>
      </c>
      <c r="D37" s="9" t="s">
        <v>56</v>
      </c>
      <c r="E37" s="55" t="e">
        <f>중기기초!#REF!</f>
        <v>#REF!</v>
      </c>
      <c r="F37" s="55" t="e">
        <f>중기기초!#REF!</f>
        <v>#REF!</v>
      </c>
      <c r="G37" s="55" t="e">
        <f>중기기초!#REF!</f>
        <v>#REF!</v>
      </c>
      <c r="H37" s="55" t="e">
        <f t="shared" si="0"/>
        <v>#REF!</v>
      </c>
      <c r="I37" s="9" t="s">
        <v>363</v>
      </c>
      <c r="J37" s="9" t="s">
        <v>51</v>
      </c>
      <c r="K37" s="9" t="s">
        <v>51</v>
      </c>
      <c r="L37" s="9" t="s">
        <v>51</v>
      </c>
      <c r="M37" s="9" t="s">
        <v>51</v>
      </c>
      <c r="N37" s="2" t="s">
        <v>51</v>
      </c>
    </row>
    <row r="38" spans="1:14" ht="30" customHeight="1">
      <c r="A38" s="9" t="s">
        <v>594</v>
      </c>
      <c r="B38" s="9" t="s">
        <v>591</v>
      </c>
      <c r="C38" s="9" t="s">
        <v>592</v>
      </c>
      <c r="D38" s="9" t="s">
        <v>326</v>
      </c>
      <c r="E38" s="55">
        <f>중기기초!F28</f>
        <v>3053</v>
      </c>
      <c r="F38" s="55">
        <f>중기기초!H28</f>
        <v>28571</v>
      </c>
      <c r="G38" s="55">
        <f>중기기초!J28</f>
        <v>1712</v>
      </c>
      <c r="H38" s="55">
        <f t="shared" si="0"/>
        <v>33336</v>
      </c>
      <c r="I38" s="9" t="s">
        <v>1267</v>
      </c>
      <c r="J38" s="9" t="s">
        <v>51</v>
      </c>
      <c r="K38" s="9" t="s">
        <v>51</v>
      </c>
      <c r="L38" s="9" t="s">
        <v>51</v>
      </c>
      <c r="M38" s="9" t="s">
        <v>51</v>
      </c>
      <c r="N38" s="2" t="s">
        <v>59</v>
      </c>
    </row>
    <row r="39" spans="1:14" ht="30" hidden="1" customHeight="1">
      <c r="A39" s="9" t="s">
        <v>617</v>
      </c>
      <c r="B39" s="9" t="s">
        <v>614</v>
      </c>
      <c r="C39" s="9" t="s">
        <v>615</v>
      </c>
      <c r="D39" s="9" t="s">
        <v>56</v>
      </c>
      <c r="E39" s="55" t="e">
        <f>중기기초!#REF!</f>
        <v>#REF!</v>
      </c>
      <c r="F39" s="55" t="e">
        <f>중기기초!#REF!</f>
        <v>#REF!</v>
      </c>
      <c r="G39" s="55" t="e">
        <f>중기기초!#REF!</f>
        <v>#REF!</v>
      </c>
      <c r="H39" s="55" t="e">
        <f t="shared" si="0"/>
        <v>#REF!</v>
      </c>
      <c r="I39" s="9" t="s">
        <v>616</v>
      </c>
      <c r="J39" s="9" t="s">
        <v>51</v>
      </c>
      <c r="K39" s="9" t="s">
        <v>51</v>
      </c>
      <c r="L39" s="9" t="s">
        <v>51</v>
      </c>
      <c r="M39" s="9" t="s">
        <v>51</v>
      </c>
      <c r="N39" s="2" t="s">
        <v>51</v>
      </c>
    </row>
    <row r="40" spans="1:14" ht="30" hidden="1" customHeight="1">
      <c r="A40" s="9" t="s">
        <v>622</v>
      </c>
      <c r="B40" s="9" t="s">
        <v>619</v>
      </c>
      <c r="C40" s="9" t="s">
        <v>620</v>
      </c>
      <c r="D40" s="9" t="s">
        <v>56</v>
      </c>
      <c r="E40" s="55" t="e">
        <f>중기기초!#REF!</f>
        <v>#REF!</v>
      </c>
      <c r="F40" s="55" t="e">
        <f>중기기초!#REF!</f>
        <v>#REF!</v>
      </c>
      <c r="G40" s="55" t="e">
        <f>중기기초!#REF!</f>
        <v>#REF!</v>
      </c>
      <c r="H40" s="55" t="e">
        <f t="shared" si="0"/>
        <v>#REF!</v>
      </c>
      <c r="I40" s="9" t="s">
        <v>621</v>
      </c>
      <c r="J40" s="9" t="s">
        <v>51</v>
      </c>
      <c r="K40" s="9" t="s">
        <v>51</v>
      </c>
      <c r="L40" s="9" t="s">
        <v>51</v>
      </c>
      <c r="M40" s="9" t="s">
        <v>51</v>
      </c>
      <c r="N40" s="2" t="s">
        <v>51</v>
      </c>
    </row>
    <row r="41" spans="1:14" ht="30" customHeight="1">
      <c r="A41" s="9" t="s">
        <v>650</v>
      </c>
      <c r="B41" s="9" t="s">
        <v>324</v>
      </c>
      <c r="C41" s="9" t="s">
        <v>648</v>
      </c>
      <c r="D41" s="9" t="s">
        <v>326</v>
      </c>
      <c r="E41" s="55">
        <f>중기기초!F35</f>
        <v>17381</v>
      </c>
      <c r="F41" s="55">
        <f>중기기초!H35</f>
        <v>44299</v>
      </c>
      <c r="G41" s="55">
        <f>중기기초!J35</f>
        <v>21780</v>
      </c>
      <c r="H41" s="55">
        <f t="shared" si="0"/>
        <v>83460</v>
      </c>
      <c r="I41" s="9" t="s">
        <v>1268</v>
      </c>
      <c r="J41" s="9" t="s">
        <v>51</v>
      </c>
      <c r="K41" s="9" t="s">
        <v>51</v>
      </c>
      <c r="L41" s="9" t="s">
        <v>51</v>
      </c>
      <c r="M41" s="9" t="s">
        <v>51</v>
      </c>
      <c r="N41" s="2" t="s">
        <v>59</v>
      </c>
    </row>
    <row r="42" spans="1:14" ht="30" hidden="1" customHeight="1">
      <c r="A42" s="9" t="s">
        <v>378</v>
      </c>
      <c r="B42" s="9" t="s">
        <v>358</v>
      </c>
      <c r="C42" s="9" t="s">
        <v>376</v>
      </c>
      <c r="D42" s="9" t="s">
        <v>88</v>
      </c>
      <c r="E42" s="55" t="e">
        <f>중기기초!#REF!</f>
        <v>#REF!</v>
      </c>
      <c r="F42" s="55" t="e">
        <f>중기기초!#REF!</f>
        <v>#REF!</v>
      </c>
      <c r="G42" s="55" t="e">
        <f>중기기초!#REF!</f>
        <v>#REF!</v>
      </c>
      <c r="H42" s="55" t="e">
        <f t="shared" si="0"/>
        <v>#REF!</v>
      </c>
      <c r="I42" s="9" t="s">
        <v>377</v>
      </c>
      <c r="J42" s="9" t="s">
        <v>51</v>
      </c>
      <c r="K42" s="9" t="s">
        <v>51</v>
      </c>
      <c r="L42" s="9" t="s">
        <v>51</v>
      </c>
      <c r="M42" s="9" t="s">
        <v>51</v>
      </c>
      <c r="N42" s="2" t="s">
        <v>51</v>
      </c>
    </row>
    <row r="43" spans="1:14" ht="30" hidden="1" customHeight="1">
      <c r="A43" s="9" t="s">
        <v>381</v>
      </c>
      <c r="B43" s="9" t="s">
        <v>358</v>
      </c>
      <c r="C43" s="9" t="s">
        <v>109</v>
      </c>
      <c r="D43" s="9" t="s">
        <v>88</v>
      </c>
      <c r="E43" s="55" t="e">
        <f>중기기초!#REF!</f>
        <v>#REF!</v>
      </c>
      <c r="F43" s="55" t="e">
        <f>중기기초!#REF!</f>
        <v>#REF!</v>
      </c>
      <c r="G43" s="55" t="e">
        <f>중기기초!#REF!</f>
        <v>#REF!</v>
      </c>
      <c r="H43" s="55" t="e">
        <f t="shared" si="0"/>
        <v>#REF!</v>
      </c>
      <c r="I43" s="9" t="s">
        <v>380</v>
      </c>
      <c r="J43" s="9" t="s">
        <v>51</v>
      </c>
      <c r="K43" s="9" t="s">
        <v>51</v>
      </c>
      <c r="L43" s="9" t="s">
        <v>51</v>
      </c>
      <c r="M43" s="9" t="s">
        <v>51</v>
      </c>
      <c r="N43" s="2" t="s">
        <v>51</v>
      </c>
    </row>
    <row r="44" spans="1:14" ht="30" hidden="1" customHeight="1">
      <c r="A44" s="9" t="s">
        <v>386</v>
      </c>
      <c r="B44" s="9" t="s">
        <v>384</v>
      </c>
      <c r="C44" s="9" t="s">
        <v>51</v>
      </c>
      <c r="D44" s="9" t="s">
        <v>56</v>
      </c>
      <c r="E44" s="55" t="e">
        <f>중기기초!#REF!</f>
        <v>#REF!</v>
      </c>
      <c r="F44" s="55" t="e">
        <f>중기기초!#REF!</f>
        <v>#REF!</v>
      </c>
      <c r="G44" s="55" t="e">
        <f>중기기초!#REF!</f>
        <v>#REF!</v>
      </c>
      <c r="H44" s="55" t="e">
        <f t="shared" si="0"/>
        <v>#REF!</v>
      </c>
      <c r="I44" s="9" t="s">
        <v>385</v>
      </c>
      <c r="J44" s="9" t="s">
        <v>51</v>
      </c>
      <c r="K44" s="9" t="s">
        <v>51</v>
      </c>
      <c r="L44" s="9" t="s">
        <v>51</v>
      </c>
      <c r="M44" s="9" t="s">
        <v>703</v>
      </c>
      <c r="N44" s="2" t="s">
        <v>51</v>
      </c>
    </row>
    <row r="45" spans="1:14" ht="30" hidden="1" customHeight="1">
      <c r="A45" s="9" t="s">
        <v>393</v>
      </c>
      <c r="B45" s="9" t="s">
        <v>391</v>
      </c>
      <c r="C45" s="9" t="s">
        <v>51</v>
      </c>
      <c r="D45" s="9" t="s">
        <v>56</v>
      </c>
      <c r="E45" s="55" t="e">
        <f>중기기초!#REF!</f>
        <v>#REF!</v>
      </c>
      <c r="F45" s="55" t="e">
        <f>중기기초!#REF!</f>
        <v>#REF!</v>
      </c>
      <c r="G45" s="55" t="e">
        <f>중기기초!#REF!</f>
        <v>#REF!</v>
      </c>
      <c r="H45" s="55" t="e">
        <f t="shared" si="0"/>
        <v>#REF!</v>
      </c>
      <c r="I45" s="9" t="s">
        <v>392</v>
      </c>
      <c r="J45" s="9" t="s">
        <v>390</v>
      </c>
      <c r="K45" s="9" t="s">
        <v>51</v>
      </c>
      <c r="L45" s="9" t="s">
        <v>51</v>
      </c>
      <c r="M45" s="9" t="s">
        <v>51</v>
      </c>
      <c r="N45" s="2" t="s">
        <v>51</v>
      </c>
    </row>
    <row r="46" spans="1:14" ht="30" hidden="1" customHeight="1">
      <c r="A46" s="9" t="s">
        <v>397</v>
      </c>
      <c r="B46" s="9" t="s">
        <v>395</v>
      </c>
      <c r="C46" s="9" t="s">
        <v>121</v>
      </c>
      <c r="D46" s="9" t="s">
        <v>56</v>
      </c>
      <c r="E46" s="55" t="e">
        <f>중기기초!#REF!</f>
        <v>#REF!</v>
      </c>
      <c r="F46" s="55" t="e">
        <f>중기기초!#REF!</f>
        <v>#REF!</v>
      </c>
      <c r="G46" s="55" t="e">
        <f>중기기초!#REF!</f>
        <v>#REF!</v>
      </c>
      <c r="H46" s="55" t="e">
        <f t="shared" si="0"/>
        <v>#REF!</v>
      </c>
      <c r="I46" s="9" t="s">
        <v>396</v>
      </c>
      <c r="J46" s="9" t="s">
        <v>51</v>
      </c>
      <c r="K46" s="9" t="s">
        <v>51</v>
      </c>
      <c r="L46" s="9" t="s">
        <v>51</v>
      </c>
      <c r="M46" s="9" t="s">
        <v>390</v>
      </c>
      <c r="N46" s="2" t="s">
        <v>51</v>
      </c>
    </row>
    <row r="47" spans="1:14" ht="30" customHeight="1">
      <c r="A47" s="9" t="s">
        <v>720</v>
      </c>
      <c r="B47" s="9" t="s">
        <v>324</v>
      </c>
      <c r="C47" s="9" t="s">
        <v>718</v>
      </c>
      <c r="D47" s="9" t="s">
        <v>326</v>
      </c>
      <c r="E47" s="55">
        <f>중기기초!F42</f>
        <v>15283</v>
      </c>
      <c r="F47" s="55">
        <f>중기기초!H42</f>
        <v>44299</v>
      </c>
      <c r="G47" s="55">
        <f>중기기초!J42</f>
        <v>20718</v>
      </c>
      <c r="H47" s="55">
        <f t="shared" si="0"/>
        <v>80300</v>
      </c>
      <c r="I47" s="9" t="s">
        <v>1269</v>
      </c>
      <c r="J47" s="9" t="s">
        <v>51</v>
      </c>
      <c r="K47" s="9" t="s">
        <v>573</v>
      </c>
      <c r="L47" s="9" t="s">
        <v>51</v>
      </c>
      <c r="M47" s="9" t="s">
        <v>581</v>
      </c>
      <c r="N47" s="2" t="s">
        <v>59</v>
      </c>
    </row>
    <row r="48" spans="1:14" ht="30" customHeight="1">
      <c r="A48" s="9" t="s">
        <v>729</v>
      </c>
      <c r="B48" s="9" t="s">
        <v>730</v>
      </c>
      <c r="C48" s="9" t="s">
        <v>731</v>
      </c>
      <c r="D48" s="9" t="s">
        <v>326</v>
      </c>
      <c r="E48" s="55">
        <f>중기기초!F49</f>
        <v>38983</v>
      </c>
      <c r="F48" s="55">
        <f>중기기초!H49</f>
        <v>44299</v>
      </c>
      <c r="G48" s="55">
        <f>중기기초!J49</f>
        <v>30024</v>
      </c>
      <c r="H48" s="55">
        <f t="shared" si="0"/>
        <v>113306</v>
      </c>
      <c r="I48" s="9" t="s">
        <v>1270</v>
      </c>
      <c r="J48" s="9" t="s">
        <v>51</v>
      </c>
      <c r="K48" s="9" t="s">
        <v>573</v>
      </c>
      <c r="L48" s="9" t="s">
        <v>51</v>
      </c>
      <c r="M48" s="9" t="s">
        <v>733</v>
      </c>
      <c r="N48" s="2" t="s">
        <v>59</v>
      </c>
    </row>
    <row r="49" spans="1:14" ht="30" customHeight="1">
      <c r="A49" s="9" t="s">
        <v>741</v>
      </c>
      <c r="B49" s="9" t="s">
        <v>742</v>
      </c>
      <c r="C49" s="9" t="s">
        <v>731</v>
      </c>
      <c r="D49" s="9" t="s">
        <v>326</v>
      </c>
      <c r="E49" s="55">
        <f>중기기초!F53</f>
        <v>0</v>
      </c>
      <c r="F49" s="55">
        <f>중기기초!H53</f>
        <v>0</v>
      </c>
      <c r="G49" s="55">
        <f>중기기초!J53</f>
        <v>459</v>
      </c>
      <c r="H49" s="55">
        <f t="shared" si="0"/>
        <v>459</v>
      </c>
      <c r="I49" s="9" t="s">
        <v>1271</v>
      </c>
      <c r="J49" s="9" t="s">
        <v>51</v>
      </c>
      <c r="K49" s="9" t="s">
        <v>573</v>
      </c>
      <c r="L49" s="9" t="s">
        <v>51</v>
      </c>
      <c r="M49" s="9" t="s">
        <v>744</v>
      </c>
      <c r="N49" s="2" t="s">
        <v>59</v>
      </c>
    </row>
    <row r="50" spans="1:14" ht="30" customHeight="1">
      <c r="A50" s="9" t="s">
        <v>748</v>
      </c>
      <c r="B50" s="9" t="s">
        <v>158</v>
      </c>
      <c r="C50" s="9" t="s">
        <v>749</v>
      </c>
      <c r="D50" s="9" t="s">
        <v>326</v>
      </c>
      <c r="E50" s="55">
        <f>중기기초!F60</f>
        <v>1915</v>
      </c>
      <c r="F50" s="55">
        <f>중기기초!H60</f>
        <v>28571</v>
      </c>
      <c r="G50" s="55">
        <f>중기기초!J60</f>
        <v>644</v>
      </c>
      <c r="H50" s="55">
        <f t="shared" si="0"/>
        <v>31130</v>
      </c>
      <c r="I50" s="9" t="s">
        <v>1272</v>
      </c>
      <c r="J50" s="9" t="s">
        <v>51</v>
      </c>
      <c r="K50" s="9" t="s">
        <v>573</v>
      </c>
      <c r="L50" s="9" t="s">
        <v>51</v>
      </c>
      <c r="M50" s="9" t="s">
        <v>751</v>
      </c>
      <c r="N50" s="2" t="s">
        <v>59</v>
      </c>
    </row>
  </sheetData>
  <mergeCells count="2">
    <mergeCell ref="A1:M1"/>
    <mergeCell ref="A2:M2"/>
  </mergeCells>
  <phoneticPr fontId="3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0"/>
  <sheetViews>
    <sheetView view="pageBreakPreview" topLeftCell="A29" zoomScale="70" zoomScaleNormal="70" zoomScaleSheetLayoutView="70" workbookViewId="0">
      <selection activeCell="A55" sqref="A55:M55"/>
    </sheetView>
  </sheetViews>
  <sheetFormatPr defaultRowHeight="17"/>
  <cols>
    <col min="1" max="2" width="30.58203125" customWidth="1"/>
    <col min="3" max="3" width="4.58203125" customWidth="1"/>
    <col min="4" max="4" width="8.58203125" customWidth="1"/>
    <col min="5" max="12" width="13.58203125" customWidth="1"/>
    <col min="13" max="13" width="12.58203125" customWidth="1"/>
    <col min="14" max="47" width="2.58203125" hidden="1" customWidth="1"/>
    <col min="48" max="48" width="1.58203125" hidden="1" customWidth="1"/>
    <col min="49" max="49" width="24.58203125" hidden="1" customWidth="1"/>
    <col min="50" max="51" width="2.58203125" hidden="1" customWidth="1"/>
  </cols>
  <sheetData>
    <row r="1" spans="1:51" ht="30" customHeight="1">
      <c r="A1" s="80" t="s">
        <v>1255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51" s="46" customFormat="1" ht="15" customHeight="1">
      <c r="A2" s="50" t="s">
        <v>1259</v>
      </c>
      <c r="B2" s="50"/>
      <c r="C2" s="50"/>
      <c r="D2" s="50"/>
      <c r="E2" s="50"/>
      <c r="F2" s="47"/>
      <c r="G2" s="47"/>
    </row>
    <row r="3" spans="1:51" ht="30" customHeight="1">
      <c r="A3" s="77" t="s">
        <v>1</v>
      </c>
      <c r="B3" s="77" t="s">
        <v>2</v>
      </c>
      <c r="C3" s="77" t="s">
        <v>3</v>
      </c>
      <c r="D3" s="77" t="s">
        <v>4</v>
      </c>
      <c r="E3" s="77" t="s">
        <v>5</v>
      </c>
      <c r="F3" s="77"/>
      <c r="G3" s="77" t="s">
        <v>8</v>
      </c>
      <c r="H3" s="77"/>
      <c r="I3" s="77" t="s">
        <v>9</v>
      </c>
      <c r="J3" s="77"/>
      <c r="K3" s="77" t="s">
        <v>10</v>
      </c>
      <c r="L3" s="77"/>
      <c r="M3" s="77" t="s">
        <v>11</v>
      </c>
      <c r="N3" s="76" t="s">
        <v>207</v>
      </c>
      <c r="O3" s="76" t="s">
        <v>19</v>
      </c>
      <c r="P3" s="76" t="s">
        <v>21</v>
      </c>
      <c r="Q3" s="76" t="s">
        <v>22</v>
      </c>
      <c r="R3" s="76" t="s">
        <v>23</v>
      </c>
      <c r="S3" s="76" t="s">
        <v>24</v>
      </c>
      <c r="T3" s="76" t="s">
        <v>25</v>
      </c>
      <c r="U3" s="76" t="s">
        <v>26</v>
      </c>
      <c r="V3" s="76" t="s">
        <v>27</v>
      </c>
      <c r="W3" s="76" t="s">
        <v>28</v>
      </c>
      <c r="X3" s="76" t="s">
        <v>29</v>
      </c>
      <c r="Y3" s="76" t="s">
        <v>30</v>
      </c>
      <c r="Z3" s="76" t="s">
        <v>31</v>
      </c>
      <c r="AA3" s="76" t="s">
        <v>32</v>
      </c>
      <c r="AB3" s="76" t="s">
        <v>33</v>
      </c>
      <c r="AC3" s="76" t="s">
        <v>34</v>
      </c>
      <c r="AD3" s="76" t="s">
        <v>35</v>
      </c>
      <c r="AE3" s="76" t="s">
        <v>36</v>
      </c>
      <c r="AF3" s="76" t="s">
        <v>37</v>
      </c>
      <c r="AG3" s="76" t="s">
        <v>38</v>
      </c>
      <c r="AH3" s="76" t="s">
        <v>39</v>
      </c>
      <c r="AI3" s="76" t="s">
        <v>40</v>
      </c>
      <c r="AJ3" s="76" t="s">
        <v>41</v>
      </c>
      <c r="AK3" s="76" t="s">
        <v>42</v>
      </c>
      <c r="AL3" s="76" t="s">
        <v>43</v>
      </c>
      <c r="AM3" s="76" t="s">
        <v>44</v>
      </c>
      <c r="AN3" s="76" t="s">
        <v>45</v>
      </c>
      <c r="AO3" s="76" t="s">
        <v>46</v>
      </c>
      <c r="AP3" s="76" t="s">
        <v>208</v>
      </c>
      <c r="AQ3" s="76" t="s">
        <v>209</v>
      </c>
      <c r="AR3" s="76" t="s">
        <v>210</v>
      </c>
      <c r="AS3" s="76" t="s">
        <v>211</v>
      </c>
      <c r="AT3" s="76" t="s">
        <v>212</v>
      </c>
      <c r="AU3" s="76" t="s">
        <v>213</v>
      </c>
      <c r="AV3" s="76" t="s">
        <v>47</v>
      </c>
      <c r="AW3" s="76" t="s">
        <v>214</v>
      </c>
      <c r="AX3" s="52" t="s">
        <v>206</v>
      </c>
      <c r="AY3" s="52" t="s">
        <v>20</v>
      </c>
    </row>
    <row r="4" spans="1:51" ht="30" customHeight="1">
      <c r="A4" s="77"/>
      <c r="B4" s="77"/>
      <c r="C4" s="77"/>
      <c r="D4" s="77"/>
      <c r="E4" s="51" t="s">
        <v>6</v>
      </c>
      <c r="F4" s="51" t="s">
        <v>7</v>
      </c>
      <c r="G4" s="51" t="s">
        <v>6</v>
      </c>
      <c r="H4" s="51" t="s">
        <v>7</v>
      </c>
      <c r="I4" s="51" t="s">
        <v>6</v>
      </c>
      <c r="J4" s="51" t="s">
        <v>7</v>
      </c>
      <c r="K4" s="51" t="s">
        <v>6</v>
      </c>
      <c r="L4" s="51" t="s">
        <v>7</v>
      </c>
      <c r="M4" s="77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</row>
    <row r="5" spans="1:51" ht="30" customHeight="1">
      <c r="A5" s="83" t="s">
        <v>1273</v>
      </c>
      <c r="B5" s="83"/>
      <c r="C5" s="83"/>
      <c r="D5" s="83"/>
      <c r="E5" s="84"/>
      <c r="F5" s="85"/>
      <c r="G5" s="84"/>
      <c r="H5" s="85"/>
      <c r="I5" s="84"/>
      <c r="J5" s="85"/>
      <c r="K5" s="84"/>
      <c r="L5" s="85"/>
      <c r="M5" s="83"/>
      <c r="N5" s="52" t="s">
        <v>328</v>
      </c>
    </row>
    <row r="6" spans="1:51" ht="30" customHeight="1">
      <c r="A6" s="9" t="s">
        <v>324</v>
      </c>
      <c r="B6" s="9" t="s">
        <v>325</v>
      </c>
      <c r="C6" s="9" t="s">
        <v>558</v>
      </c>
      <c r="D6" s="53">
        <v>0.20849999999999999</v>
      </c>
      <c r="E6" s="54">
        <f>단가대비표!O6</f>
        <v>0</v>
      </c>
      <c r="F6" s="55">
        <f>TRUNC(E6*D6,1)</f>
        <v>0</v>
      </c>
      <c r="G6" s="54">
        <f>단가대비표!P6</f>
        <v>0</v>
      </c>
      <c r="H6" s="55">
        <f>TRUNC(G6*D6,1)</f>
        <v>0</v>
      </c>
      <c r="I6" s="54">
        <f>단가대비표!V6</f>
        <v>60000</v>
      </c>
      <c r="J6" s="55">
        <f>TRUNC(I6*D6,1)</f>
        <v>12510</v>
      </c>
      <c r="K6" s="54">
        <f t="shared" ref="K6:L9" si="0">TRUNC(E6+G6+I6,1)</f>
        <v>60000</v>
      </c>
      <c r="L6" s="55">
        <f t="shared" si="0"/>
        <v>12510</v>
      </c>
      <c r="M6" s="9" t="s">
        <v>559</v>
      </c>
      <c r="N6" s="2" t="s">
        <v>328</v>
      </c>
      <c r="O6" s="2" t="s">
        <v>560</v>
      </c>
      <c r="P6" s="2" t="s">
        <v>60</v>
      </c>
      <c r="Q6" s="2" t="s">
        <v>60</v>
      </c>
      <c r="R6" s="2" t="s">
        <v>59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51</v>
      </c>
      <c r="AW6" s="2" t="s">
        <v>561</v>
      </c>
      <c r="AX6" s="2" t="s">
        <v>51</v>
      </c>
      <c r="AY6" s="2" t="s">
        <v>51</v>
      </c>
    </row>
    <row r="7" spans="1:51" ht="30" customHeight="1">
      <c r="A7" s="9" t="s">
        <v>562</v>
      </c>
      <c r="B7" s="9" t="s">
        <v>563</v>
      </c>
      <c r="C7" s="9" t="s">
        <v>554</v>
      </c>
      <c r="D7" s="53">
        <v>5</v>
      </c>
      <c r="E7" s="54">
        <f>단가대비표!O21</f>
        <v>1228.2</v>
      </c>
      <c r="F7" s="55">
        <f>TRUNC(E7*D7,1)</f>
        <v>6141</v>
      </c>
      <c r="G7" s="54">
        <f>단가대비표!P21</f>
        <v>0</v>
      </c>
      <c r="H7" s="55">
        <f>TRUNC(G7*D7,1)</f>
        <v>0</v>
      </c>
      <c r="I7" s="54">
        <f>단가대비표!V21</f>
        <v>0</v>
      </c>
      <c r="J7" s="55">
        <f>TRUNC(I7*D7,1)</f>
        <v>0</v>
      </c>
      <c r="K7" s="54">
        <f t="shared" si="0"/>
        <v>1228.2</v>
      </c>
      <c r="L7" s="55">
        <f t="shared" si="0"/>
        <v>6141</v>
      </c>
      <c r="M7" s="9" t="s">
        <v>51</v>
      </c>
      <c r="N7" s="2" t="s">
        <v>328</v>
      </c>
      <c r="O7" s="2" t="s">
        <v>564</v>
      </c>
      <c r="P7" s="2" t="s">
        <v>60</v>
      </c>
      <c r="Q7" s="2" t="s">
        <v>60</v>
      </c>
      <c r="R7" s="2" t="s">
        <v>59</v>
      </c>
      <c r="S7" s="3"/>
      <c r="T7" s="3"/>
      <c r="U7" s="3"/>
      <c r="V7" s="3">
        <v>1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51</v>
      </c>
      <c r="AW7" s="2" t="s">
        <v>565</v>
      </c>
      <c r="AX7" s="2" t="s">
        <v>51</v>
      </c>
      <c r="AY7" s="2" t="s">
        <v>51</v>
      </c>
    </row>
    <row r="8" spans="1:51" ht="30" customHeight="1">
      <c r="A8" s="9" t="s">
        <v>566</v>
      </c>
      <c r="B8" s="9" t="s">
        <v>567</v>
      </c>
      <c r="C8" s="9" t="s">
        <v>104</v>
      </c>
      <c r="D8" s="53">
        <v>1</v>
      </c>
      <c r="E8" s="54">
        <f>TRUNC(SUMIF(V6:V9, RIGHTB(O8, 1), F6:F9)*U8, 2)</f>
        <v>1289.6099999999999</v>
      </c>
      <c r="F8" s="55">
        <f>TRUNC(E8*D8,1)</f>
        <v>1289.5999999999999</v>
      </c>
      <c r="G8" s="54">
        <v>0</v>
      </c>
      <c r="H8" s="55">
        <f>TRUNC(G8*D8,1)</f>
        <v>0</v>
      </c>
      <c r="I8" s="54">
        <v>0</v>
      </c>
      <c r="J8" s="55">
        <f>TRUNC(I8*D8,1)</f>
        <v>0</v>
      </c>
      <c r="K8" s="54">
        <f t="shared" si="0"/>
        <v>1289.5999999999999</v>
      </c>
      <c r="L8" s="55">
        <f t="shared" si="0"/>
        <v>1289.5999999999999</v>
      </c>
      <c r="M8" s="9" t="s">
        <v>51</v>
      </c>
      <c r="N8" s="2" t="s">
        <v>328</v>
      </c>
      <c r="O8" s="2" t="s">
        <v>105</v>
      </c>
      <c r="P8" s="2" t="s">
        <v>60</v>
      </c>
      <c r="Q8" s="2" t="s">
        <v>60</v>
      </c>
      <c r="R8" s="2" t="s">
        <v>60</v>
      </c>
      <c r="S8" s="3">
        <v>0</v>
      </c>
      <c r="T8" s="3">
        <v>0</v>
      </c>
      <c r="U8" s="3">
        <v>0.21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51</v>
      </c>
      <c r="AW8" s="2" t="s">
        <v>568</v>
      </c>
      <c r="AX8" s="2" t="s">
        <v>51</v>
      </c>
      <c r="AY8" s="2" t="s">
        <v>51</v>
      </c>
    </row>
    <row r="9" spans="1:51" ht="30" customHeight="1">
      <c r="A9" s="9" t="s">
        <v>569</v>
      </c>
      <c r="B9" s="9" t="s">
        <v>285</v>
      </c>
      <c r="C9" s="9" t="s">
        <v>137</v>
      </c>
      <c r="D9" s="53">
        <v>1</v>
      </c>
      <c r="E9" s="54">
        <f>TRUNC(단가대비표!O62*1/8*16/12*25/20, 1)</f>
        <v>0</v>
      </c>
      <c r="F9" s="55">
        <f>TRUNC(E9*D9,1)</f>
        <v>0</v>
      </c>
      <c r="G9" s="54">
        <f>TRUNC(단가대비표!P62*1/8*16/12*25/20, 1)</f>
        <v>44299.3</v>
      </c>
      <c r="H9" s="55">
        <f>TRUNC(G9*D9,1)</f>
        <v>44299.3</v>
      </c>
      <c r="I9" s="54">
        <f>TRUNC(단가대비표!V62*1/8*16/12*25/20, 1)</f>
        <v>0</v>
      </c>
      <c r="J9" s="55">
        <f>TRUNC(I9*D9,1)</f>
        <v>0</v>
      </c>
      <c r="K9" s="54">
        <f t="shared" si="0"/>
        <v>44299.3</v>
      </c>
      <c r="L9" s="55">
        <f t="shared" si="0"/>
        <v>44299.3</v>
      </c>
      <c r="M9" s="9" t="s">
        <v>51</v>
      </c>
      <c r="N9" s="2" t="s">
        <v>328</v>
      </c>
      <c r="O9" s="2" t="s">
        <v>570</v>
      </c>
      <c r="P9" s="2" t="s">
        <v>60</v>
      </c>
      <c r="Q9" s="2" t="s">
        <v>60</v>
      </c>
      <c r="R9" s="2" t="s">
        <v>59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51</v>
      </c>
      <c r="AW9" s="2" t="s">
        <v>571</v>
      </c>
      <c r="AX9" s="2" t="s">
        <v>59</v>
      </c>
      <c r="AY9" s="2" t="s">
        <v>51</v>
      </c>
    </row>
    <row r="10" spans="1:51" ht="30" customHeight="1">
      <c r="A10" s="9" t="s">
        <v>282</v>
      </c>
      <c r="B10" s="9" t="s">
        <v>51</v>
      </c>
      <c r="C10" s="9" t="s">
        <v>51</v>
      </c>
      <c r="D10" s="53"/>
      <c r="E10" s="54"/>
      <c r="F10" s="55">
        <f>TRUNC(SUMIF(N6:N9, N5, F6:F9),0)</f>
        <v>7430</v>
      </c>
      <c r="G10" s="54"/>
      <c r="H10" s="55">
        <f>TRUNC(SUMIF(N6:N9, N5, H6:H9),0)</f>
        <v>44299</v>
      </c>
      <c r="I10" s="54"/>
      <c r="J10" s="55">
        <f>TRUNC(SUMIF(N6:N9, N5, J6:J9),0)</f>
        <v>12510</v>
      </c>
      <c r="K10" s="54"/>
      <c r="L10" s="55">
        <f>F10+H10+J10</f>
        <v>64239</v>
      </c>
      <c r="M10" s="9" t="s">
        <v>51</v>
      </c>
      <c r="N10" s="2" t="s">
        <v>78</v>
      </c>
      <c r="O10" s="2" t="s">
        <v>78</v>
      </c>
      <c r="P10" s="2" t="s">
        <v>51</v>
      </c>
      <c r="Q10" s="2" t="s">
        <v>51</v>
      </c>
      <c r="R10" s="2" t="s">
        <v>51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2" t="s">
        <v>51</v>
      </c>
      <c r="AW10" s="2" t="s">
        <v>51</v>
      </c>
      <c r="AX10" s="2" t="s">
        <v>51</v>
      </c>
      <c r="AY10" s="2" t="s">
        <v>51</v>
      </c>
    </row>
    <row r="11" spans="1:51" ht="30" customHeight="1">
      <c r="A11" s="53"/>
      <c r="B11" s="53"/>
      <c r="C11" s="53"/>
      <c r="D11" s="53"/>
      <c r="E11" s="54"/>
      <c r="F11" s="55"/>
      <c r="G11" s="54"/>
      <c r="H11" s="55"/>
      <c r="I11" s="54"/>
      <c r="J11" s="55"/>
      <c r="K11" s="54"/>
      <c r="L11" s="55"/>
      <c r="M11" s="53"/>
    </row>
    <row r="12" spans="1:51" ht="30" customHeight="1">
      <c r="A12" s="83" t="s">
        <v>1274</v>
      </c>
      <c r="B12" s="83"/>
      <c r="C12" s="83"/>
      <c r="D12" s="83"/>
      <c r="E12" s="84"/>
      <c r="F12" s="85"/>
      <c r="G12" s="84"/>
      <c r="H12" s="85"/>
      <c r="I12" s="84"/>
      <c r="J12" s="85"/>
      <c r="K12" s="84"/>
      <c r="L12" s="85"/>
      <c r="M12" s="83"/>
      <c r="N12" s="52" t="s">
        <v>332</v>
      </c>
    </row>
    <row r="13" spans="1:51" ht="30" customHeight="1">
      <c r="A13" s="9" t="s">
        <v>330</v>
      </c>
      <c r="B13" s="9" t="s">
        <v>325</v>
      </c>
      <c r="C13" s="9" t="s">
        <v>558</v>
      </c>
      <c r="D13" s="53">
        <v>0.74350000000000005</v>
      </c>
      <c r="E13" s="54">
        <f>단가대비표!O14</f>
        <v>0</v>
      </c>
      <c r="F13" s="55">
        <f>TRUNC(E13*D13,1)</f>
        <v>0</v>
      </c>
      <c r="G13" s="54">
        <f>단가대비표!P14</f>
        <v>0</v>
      </c>
      <c r="H13" s="55">
        <f>TRUNC(G13*D13,1)</f>
        <v>0</v>
      </c>
      <c r="I13" s="54">
        <f>단가대비표!V14</f>
        <v>4409</v>
      </c>
      <c r="J13" s="55">
        <f>TRUNC(I13*D13,1)</f>
        <v>3278</v>
      </c>
      <c r="K13" s="54">
        <f>TRUNC(E13+G13+I13,1)</f>
        <v>4409</v>
      </c>
      <c r="L13" s="55">
        <f>TRUNC(F13+H13+J13,1)</f>
        <v>3278</v>
      </c>
      <c r="M13" s="9" t="s">
        <v>559</v>
      </c>
      <c r="N13" s="2" t="s">
        <v>332</v>
      </c>
      <c r="O13" s="2" t="s">
        <v>575</v>
      </c>
      <c r="P13" s="2" t="s">
        <v>60</v>
      </c>
      <c r="Q13" s="2" t="s">
        <v>60</v>
      </c>
      <c r="R13" s="2" t="s">
        <v>59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51</v>
      </c>
      <c r="AW13" s="2" t="s">
        <v>576</v>
      </c>
      <c r="AX13" s="2" t="s">
        <v>51</v>
      </c>
      <c r="AY13" s="2" t="s">
        <v>51</v>
      </c>
    </row>
    <row r="14" spans="1:51" ht="30" customHeight="1">
      <c r="A14" s="9" t="s">
        <v>282</v>
      </c>
      <c r="B14" s="9" t="s">
        <v>51</v>
      </c>
      <c r="C14" s="9" t="s">
        <v>51</v>
      </c>
      <c r="D14" s="53"/>
      <c r="E14" s="54"/>
      <c r="F14" s="55">
        <f>TRUNC(SUMIF(N13:N13, N12, F13:F13),0)</f>
        <v>0</v>
      </c>
      <c r="G14" s="54"/>
      <c r="H14" s="55">
        <f>TRUNC(SUMIF(N13:N13, N12, H13:H13),0)</f>
        <v>0</v>
      </c>
      <c r="I14" s="54"/>
      <c r="J14" s="55">
        <f>TRUNC(SUMIF(N13:N13, N12, J13:J13),0)</f>
        <v>3278</v>
      </c>
      <c r="K14" s="54"/>
      <c r="L14" s="55">
        <f>F14+H14+J14</f>
        <v>3278</v>
      </c>
      <c r="M14" s="9" t="s">
        <v>51</v>
      </c>
      <c r="N14" s="2" t="s">
        <v>78</v>
      </c>
      <c r="O14" s="2" t="s">
        <v>78</v>
      </c>
      <c r="P14" s="2" t="s">
        <v>51</v>
      </c>
      <c r="Q14" s="2" t="s">
        <v>51</v>
      </c>
      <c r="R14" s="2" t="s">
        <v>51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51</v>
      </c>
      <c r="AW14" s="2" t="s">
        <v>51</v>
      </c>
      <c r="AX14" s="2" t="s">
        <v>51</v>
      </c>
      <c r="AY14" s="2" t="s">
        <v>51</v>
      </c>
    </row>
    <row r="15" spans="1:51" ht="30" customHeight="1">
      <c r="A15" s="53"/>
      <c r="B15" s="53"/>
      <c r="C15" s="53"/>
      <c r="D15" s="53"/>
      <c r="E15" s="54"/>
      <c r="F15" s="55"/>
      <c r="G15" s="54"/>
      <c r="H15" s="55"/>
      <c r="I15" s="54"/>
      <c r="J15" s="55"/>
      <c r="K15" s="54"/>
      <c r="L15" s="55"/>
      <c r="M15" s="53"/>
    </row>
    <row r="16" spans="1:51" ht="30" customHeight="1">
      <c r="A16" s="83" t="s">
        <v>1275</v>
      </c>
      <c r="B16" s="83"/>
      <c r="C16" s="83"/>
      <c r="D16" s="83"/>
      <c r="E16" s="84"/>
      <c r="F16" s="85"/>
      <c r="G16" s="84"/>
      <c r="H16" s="85"/>
      <c r="I16" s="84"/>
      <c r="J16" s="85"/>
      <c r="K16" s="84"/>
      <c r="L16" s="85"/>
      <c r="M16" s="83"/>
      <c r="N16" s="52" t="s">
        <v>578</v>
      </c>
    </row>
    <row r="17" spans="1:51" ht="30" customHeight="1">
      <c r="A17" s="9" t="s">
        <v>324</v>
      </c>
      <c r="B17" s="9" t="s">
        <v>579</v>
      </c>
      <c r="C17" s="9" t="s">
        <v>558</v>
      </c>
      <c r="D17" s="53">
        <v>0.20849999999999999</v>
      </c>
      <c r="E17" s="54">
        <f>단가대비표!O7</f>
        <v>0</v>
      </c>
      <c r="F17" s="55">
        <f>TRUNC(E17*D17,1)</f>
        <v>0</v>
      </c>
      <c r="G17" s="54">
        <f>단가대비표!P7</f>
        <v>0</v>
      </c>
      <c r="H17" s="55">
        <f>TRUNC(G17*D17,1)</f>
        <v>0</v>
      </c>
      <c r="I17" s="54">
        <f>단가대비표!V7</f>
        <v>74000</v>
      </c>
      <c r="J17" s="55">
        <f>TRUNC(I17*D17,1)</f>
        <v>15429</v>
      </c>
      <c r="K17" s="54">
        <f t="shared" ref="K17:L20" si="1">TRUNC(E17+G17+I17,1)</f>
        <v>74000</v>
      </c>
      <c r="L17" s="55">
        <f t="shared" si="1"/>
        <v>15429</v>
      </c>
      <c r="M17" s="9" t="s">
        <v>559</v>
      </c>
      <c r="N17" s="2" t="s">
        <v>578</v>
      </c>
      <c r="O17" s="2" t="s">
        <v>582</v>
      </c>
      <c r="P17" s="2" t="s">
        <v>60</v>
      </c>
      <c r="Q17" s="2" t="s">
        <v>60</v>
      </c>
      <c r="R17" s="2" t="s">
        <v>59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2" t="s">
        <v>51</v>
      </c>
      <c r="AW17" s="2" t="s">
        <v>583</v>
      </c>
      <c r="AX17" s="2" t="s">
        <v>51</v>
      </c>
      <c r="AY17" s="2" t="s">
        <v>51</v>
      </c>
    </row>
    <row r="18" spans="1:51" ht="30" customHeight="1">
      <c r="A18" s="9" t="s">
        <v>562</v>
      </c>
      <c r="B18" s="9" t="s">
        <v>563</v>
      </c>
      <c r="C18" s="9" t="s">
        <v>554</v>
      </c>
      <c r="D18" s="53">
        <v>9.9</v>
      </c>
      <c r="E18" s="54">
        <f>단가대비표!O21</f>
        <v>1228.2</v>
      </c>
      <c r="F18" s="55">
        <f>TRUNC(E18*D18,1)</f>
        <v>12159.1</v>
      </c>
      <c r="G18" s="54">
        <f>단가대비표!P21</f>
        <v>0</v>
      </c>
      <c r="H18" s="55">
        <f>TRUNC(G18*D18,1)</f>
        <v>0</v>
      </c>
      <c r="I18" s="54">
        <f>단가대비표!V21</f>
        <v>0</v>
      </c>
      <c r="J18" s="55">
        <f>TRUNC(I18*D18,1)</f>
        <v>0</v>
      </c>
      <c r="K18" s="54">
        <f t="shared" si="1"/>
        <v>1228.2</v>
      </c>
      <c r="L18" s="55">
        <f t="shared" si="1"/>
        <v>12159.1</v>
      </c>
      <c r="M18" s="9" t="s">
        <v>51</v>
      </c>
      <c r="N18" s="2" t="s">
        <v>578</v>
      </c>
      <c r="O18" s="2" t="s">
        <v>564</v>
      </c>
      <c r="P18" s="2" t="s">
        <v>60</v>
      </c>
      <c r="Q18" s="2" t="s">
        <v>60</v>
      </c>
      <c r="R18" s="2" t="s">
        <v>59</v>
      </c>
      <c r="S18" s="3"/>
      <c r="T18" s="3"/>
      <c r="U18" s="3"/>
      <c r="V18" s="3">
        <v>1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2" t="s">
        <v>51</v>
      </c>
      <c r="AW18" s="2" t="s">
        <v>584</v>
      </c>
      <c r="AX18" s="2" t="s">
        <v>51</v>
      </c>
      <c r="AY18" s="2" t="s">
        <v>51</v>
      </c>
    </row>
    <row r="19" spans="1:51" ht="30" customHeight="1">
      <c r="A19" s="9" t="s">
        <v>566</v>
      </c>
      <c r="B19" s="9" t="s">
        <v>585</v>
      </c>
      <c r="C19" s="9" t="s">
        <v>104</v>
      </c>
      <c r="D19" s="53">
        <v>1</v>
      </c>
      <c r="E19" s="54">
        <f>TRUNC(SUMIF(V17:V20, RIGHTB(O19, 1), F17:F20)*U19, 2)</f>
        <v>2675</v>
      </c>
      <c r="F19" s="55">
        <f>TRUNC(E19*D19,1)</f>
        <v>2675</v>
      </c>
      <c r="G19" s="54">
        <v>0</v>
      </c>
      <c r="H19" s="55">
        <f>TRUNC(G19*D19,1)</f>
        <v>0</v>
      </c>
      <c r="I19" s="54">
        <v>0</v>
      </c>
      <c r="J19" s="55">
        <f>TRUNC(I19*D19,1)</f>
        <v>0</v>
      </c>
      <c r="K19" s="54">
        <f t="shared" si="1"/>
        <v>2675</v>
      </c>
      <c r="L19" s="55">
        <f t="shared" si="1"/>
        <v>2675</v>
      </c>
      <c r="M19" s="9" t="s">
        <v>51</v>
      </c>
      <c r="N19" s="2" t="s">
        <v>578</v>
      </c>
      <c r="O19" s="2" t="s">
        <v>105</v>
      </c>
      <c r="P19" s="2" t="s">
        <v>60</v>
      </c>
      <c r="Q19" s="2" t="s">
        <v>60</v>
      </c>
      <c r="R19" s="2" t="s">
        <v>60</v>
      </c>
      <c r="S19" s="3">
        <v>0</v>
      </c>
      <c r="T19" s="3">
        <v>0</v>
      </c>
      <c r="U19" s="3">
        <v>0.22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51</v>
      </c>
      <c r="AW19" s="2" t="s">
        <v>586</v>
      </c>
      <c r="AX19" s="2" t="s">
        <v>51</v>
      </c>
      <c r="AY19" s="2" t="s">
        <v>51</v>
      </c>
    </row>
    <row r="20" spans="1:51" ht="30" customHeight="1">
      <c r="A20" s="9" t="s">
        <v>569</v>
      </c>
      <c r="B20" s="9" t="s">
        <v>285</v>
      </c>
      <c r="C20" s="9" t="s">
        <v>137</v>
      </c>
      <c r="D20" s="53">
        <v>1</v>
      </c>
      <c r="E20" s="54">
        <f>TRUNC(단가대비표!O62*1/8*16/12*25/20, 1)</f>
        <v>0</v>
      </c>
      <c r="F20" s="55">
        <f>TRUNC(E20*D20,1)</f>
        <v>0</v>
      </c>
      <c r="G20" s="54">
        <f>TRUNC(단가대비표!P62*1/8*16/12*25/20, 1)</f>
        <v>44299.3</v>
      </c>
      <c r="H20" s="55">
        <f>TRUNC(G20*D20,1)</f>
        <v>44299.3</v>
      </c>
      <c r="I20" s="54">
        <f>TRUNC(단가대비표!V62*1/8*16/12*25/20, 1)</f>
        <v>0</v>
      </c>
      <c r="J20" s="55">
        <f>TRUNC(I20*D20,1)</f>
        <v>0</v>
      </c>
      <c r="K20" s="54">
        <f t="shared" si="1"/>
        <v>44299.3</v>
      </c>
      <c r="L20" s="55">
        <f t="shared" si="1"/>
        <v>44299.3</v>
      </c>
      <c r="M20" s="9" t="s">
        <v>51</v>
      </c>
      <c r="N20" s="2" t="s">
        <v>578</v>
      </c>
      <c r="O20" s="2" t="s">
        <v>570</v>
      </c>
      <c r="P20" s="2" t="s">
        <v>60</v>
      </c>
      <c r="Q20" s="2" t="s">
        <v>60</v>
      </c>
      <c r="R20" s="2" t="s">
        <v>59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51</v>
      </c>
      <c r="AW20" s="2" t="s">
        <v>587</v>
      </c>
      <c r="AX20" s="2" t="s">
        <v>59</v>
      </c>
      <c r="AY20" s="2" t="s">
        <v>51</v>
      </c>
    </row>
    <row r="21" spans="1:51" ht="30" customHeight="1">
      <c r="A21" s="9" t="s">
        <v>282</v>
      </c>
      <c r="B21" s="9" t="s">
        <v>51</v>
      </c>
      <c r="C21" s="9" t="s">
        <v>51</v>
      </c>
      <c r="D21" s="53"/>
      <c r="E21" s="54"/>
      <c r="F21" s="55">
        <f>TRUNC(SUMIF(N17:N20, N16, F17:F20),0)</f>
        <v>14834</v>
      </c>
      <c r="G21" s="54"/>
      <c r="H21" s="55">
        <f>TRUNC(SUMIF(N17:N20, N16, H17:H20),0)</f>
        <v>44299</v>
      </c>
      <c r="I21" s="54"/>
      <c r="J21" s="55">
        <f>TRUNC(SUMIF(N17:N20, N16, J17:J20),0)</f>
        <v>15429</v>
      </c>
      <c r="K21" s="54"/>
      <c r="L21" s="55">
        <f>F21+H21+J21</f>
        <v>74562</v>
      </c>
      <c r="M21" s="9" t="s">
        <v>51</v>
      </c>
      <c r="N21" s="2" t="s">
        <v>78</v>
      </c>
      <c r="O21" s="2" t="s">
        <v>78</v>
      </c>
      <c r="P21" s="2" t="s">
        <v>51</v>
      </c>
      <c r="Q21" s="2" t="s">
        <v>51</v>
      </c>
      <c r="R21" s="2" t="s">
        <v>51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51</v>
      </c>
      <c r="AW21" s="2" t="s">
        <v>51</v>
      </c>
      <c r="AX21" s="2" t="s">
        <v>51</v>
      </c>
      <c r="AY21" s="2" t="s">
        <v>51</v>
      </c>
    </row>
    <row r="22" spans="1:51" ht="30" customHeight="1">
      <c r="A22" s="53"/>
      <c r="B22" s="53"/>
      <c r="C22" s="53"/>
      <c r="D22" s="53"/>
      <c r="E22" s="54"/>
      <c r="F22" s="55"/>
      <c r="G22" s="54"/>
      <c r="H22" s="55"/>
      <c r="I22" s="54"/>
      <c r="J22" s="55"/>
      <c r="K22" s="54"/>
      <c r="L22" s="55"/>
      <c r="M22" s="53"/>
    </row>
    <row r="23" spans="1:51" ht="30" customHeight="1">
      <c r="A23" s="83" t="s">
        <v>1276</v>
      </c>
      <c r="B23" s="83"/>
      <c r="C23" s="83"/>
      <c r="D23" s="83"/>
      <c r="E23" s="84"/>
      <c r="F23" s="85"/>
      <c r="G23" s="84"/>
      <c r="H23" s="85"/>
      <c r="I23" s="84"/>
      <c r="J23" s="85"/>
      <c r="K23" s="84"/>
      <c r="L23" s="85"/>
      <c r="M23" s="83"/>
      <c r="N23" s="52" t="s">
        <v>594</v>
      </c>
    </row>
    <row r="24" spans="1:51" ht="30" customHeight="1">
      <c r="A24" s="9" t="s">
        <v>591</v>
      </c>
      <c r="B24" s="9" t="s">
        <v>592</v>
      </c>
      <c r="C24" s="9" t="s">
        <v>558</v>
      </c>
      <c r="D24" s="53">
        <v>0.28249999999999997</v>
      </c>
      <c r="E24" s="54">
        <f>단가대비표!O12</f>
        <v>0</v>
      </c>
      <c r="F24" s="55">
        <f>TRUNC(E24*D24,1)</f>
        <v>0</v>
      </c>
      <c r="G24" s="54">
        <f>단가대비표!P12</f>
        <v>0</v>
      </c>
      <c r="H24" s="55">
        <f>TRUNC(G24*D24,1)</f>
        <v>0</v>
      </c>
      <c r="I24" s="54">
        <f>단가대비표!V12</f>
        <v>6061</v>
      </c>
      <c r="J24" s="55">
        <f>TRUNC(I24*D24,1)</f>
        <v>1712.2</v>
      </c>
      <c r="K24" s="54">
        <f t="shared" ref="K24:L27" si="2">TRUNC(E24+G24+I24,1)</f>
        <v>6061</v>
      </c>
      <c r="L24" s="55">
        <f t="shared" si="2"/>
        <v>1712.2</v>
      </c>
      <c r="M24" s="9" t="s">
        <v>559</v>
      </c>
      <c r="N24" s="2" t="s">
        <v>594</v>
      </c>
      <c r="O24" s="2" t="s">
        <v>659</v>
      </c>
      <c r="P24" s="2" t="s">
        <v>60</v>
      </c>
      <c r="Q24" s="2" t="s">
        <v>60</v>
      </c>
      <c r="R24" s="2" t="s">
        <v>59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51</v>
      </c>
      <c r="AW24" s="2" t="s">
        <v>660</v>
      </c>
      <c r="AX24" s="2" t="s">
        <v>51</v>
      </c>
      <c r="AY24" s="2" t="s">
        <v>51</v>
      </c>
    </row>
    <row r="25" spans="1:51" ht="30" customHeight="1">
      <c r="A25" s="9" t="s">
        <v>562</v>
      </c>
      <c r="B25" s="9" t="s">
        <v>563</v>
      </c>
      <c r="C25" s="9" t="s">
        <v>554</v>
      </c>
      <c r="D25" s="53">
        <v>2.2000000000000002</v>
      </c>
      <c r="E25" s="54">
        <f>단가대비표!O21</f>
        <v>1228.2</v>
      </c>
      <c r="F25" s="55">
        <f>TRUNC(E25*D25,1)</f>
        <v>2702</v>
      </c>
      <c r="G25" s="54">
        <f>단가대비표!P21</f>
        <v>0</v>
      </c>
      <c r="H25" s="55">
        <f>TRUNC(G25*D25,1)</f>
        <v>0</v>
      </c>
      <c r="I25" s="54">
        <f>단가대비표!V21</f>
        <v>0</v>
      </c>
      <c r="J25" s="55">
        <f>TRUNC(I25*D25,1)</f>
        <v>0</v>
      </c>
      <c r="K25" s="54">
        <f t="shared" si="2"/>
        <v>1228.2</v>
      </c>
      <c r="L25" s="55">
        <f t="shared" si="2"/>
        <v>2702</v>
      </c>
      <c r="M25" s="9" t="s">
        <v>51</v>
      </c>
      <c r="N25" s="2" t="s">
        <v>594</v>
      </c>
      <c r="O25" s="2" t="s">
        <v>564</v>
      </c>
      <c r="P25" s="2" t="s">
        <v>60</v>
      </c>
      <c r="Q25" s="2" t="s">
        <v>60</v>
      </c>
      <c r="R25" s="2" t="s">
        <v>59</v>
      </c>
      <c r="S25" s="3"/>
      <c r="T25" s="3"/>
      <c r="U25" s="3"/>
      <c r="V25" s="3">
        <v>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51</v>
      </c>
      <c r="AW25" s="2" t="s">
        <v>661</v>
      </c>
      <c r="AX25" s="2" t="s">
        <v>51</v>
      </c>
      <c r="AY25" s="2" t="s">
        <v>51</v>
      </c>
    </row>
    <row r="26" spans="1:51" ht="30" customHeight="1">
      <c r="A26" s="9" t="s">
        <v>566</v>
      </c>
      <c r="B26" s="9" t="s">
        <v>662</v>
      </c>
      <c r="C26" s="9" t="s">
        <v>104</v>
      </c>
      <c r="D26" s="53">
        <v>1</v>
      </c>
      <c r="E26" s="54">
        <f>TRUNC(SUMIF(V24:V27, RIGHTB(O26, 1), F24:F27)*U26, 2)</f>
        <v>351.26</v>
      </c>
      <c r="F26" s="55">
        <f>TRUNC(E26*D26,1)</f>
        <v>351.2</v>
      </c>
      <c r="G26" s="54">
        <v>0</v>
      </c>
      <c r="H26" s="55">
        <f>TRUNC(G26*D26,1)</f>
        <v>0</v>
      </c>
      <c r="I26" s="54">
        <v>0</v>
      </c>
      <c r="J26" s="55">
        <f>TRUNC(I26*D26,1)</f>
        <v>0</v>
      </c>
      <c r="K26" s="54">
        <f t="shared" si="2"/>
        <v>351.2</v>
      </c>
      <c r="L26" s="55">
        <f t="shared" si="2"/>
        <v>351.2</v>
      </c>
      <c r="M26" s="9" t="s">
        <v>51</v>
      </c>
      <c r="N26" s="2" t="s">
        <v>594</v>
      </c>
      <c r="O26" s="2" t="s">
        <v>105</v>
      </c>
      <c r="P26" s="2" t="s">
        <v>60</v>
      </c>
      <c r="Q26" s="2" t="s">
        <v>60</v>
      </c>
      <c r="R26" s="2" t="s">
        <v>60</v>
      </c>
      <c r="S26" s="3">
        <v>0</v>
      </c>
      <c r="T26" s="3">
        <v>0</v>
      </c>
      <c r="U26" s="3">
        <v>0.13</v>
      </c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 t="s">
        <v>51</v>
      </c>
      <c r="AW26" s="2" t="s">
        <v>663</v>
      </c>
      <c r="AX26" s="2" t="s">
        <v>51</v>
      </c>
      <c r="AY26" s="2" t="s">
        <v>51</v>
      </c>
    </row>
    <row r="27" spans="1:51" ht="30" customHeight="1">
      <c r="A27" s="9" t="s">
        <v>664</v>
      </c>
      <c r="B27" s="9" t="s">
        <v>285</v>
      </c>
      <c r="C27" s="9" t="s">
        <v>137</v>
      </c>
      <c r="D27" s="53">
        <v>1</v>
      </c>
      <c r="E27" s="54">
        <f>TRUNC(단가대비표!O63*1/8*16/12*25/20, 1)</f>
        <v>0</v>
      </c>
      <c r="F27" s="55">
        <f>TRUNC(E27*D27,1)</f>
        <v>0</v>
      </c>
      <c r="G27" s="54">
        <f>TRUNC(단가대비표!P63*1/8*16/12*25/20, 1)</f>
        <v>28571.4</v>
      </c>
      <c r="H27" s="55">
        <f>TRUNC(G27*D27,1)</f>
        <v>28571.4</v>
      </c>
      <c r="I27" s="54">
        <f>TRUNC(단가대비표!V63*1/8*16/12*25/20, 1)</f>
        <v>0</v>
      </c>
      <c r="J27" s="55">
        <f>TRUNC(I27*D27,1)</f>
        <v>0</v>
      </c>
      <c r="K27" s="54">
        <f t="shared" si="2"/>
        <v>28571.4</v>
      </c>
      <c r="L27" s="55">
        <f t="shared" si="2"/>
        <v>28571.4</v>
      </c>
      <c r="M27" s="9" t="s">
        <v>51</v>
      </c>
      <c r="N27" s="2" t="s">
        <v>594</v>
      </c>
      <c r="O27" s="2" t="s">
        <v>665</v>
      </c>
      <c r="P27" s="2" t="s">
        <v>60</v>
      </c>
      <c r="Q27" s="2" t="s">
        <v>60</v>
      </c>
      <c r="R27" s="2" t="s">
        <v>59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 t="s">
        <v>51</v>
      </c>
      <c r="AW27" s="2" t="s">
        <v>666</v>
      </c>
      <c r="AX27" s="2" t="s">
        <v>59</v>
      </c>
      <c r="AY27" s="2" t="s">
        <v>51</v>
      </c>
    </row>
    <row r="28" spans="1:51" ht="30" customHeight="1">
      <c r="A28" s="9" t="s">
        <v>282</v>
      </c>
      <c r="B28" s="9" t="s">
        <v>51</v>
      </c>
      <c r="C28" s="9" t="s">
        <v>51</v>
      </c>
      <c r="D28" s="53"/>
      <c r="E28" s="54"/>
      <c r="F28" s="55">
        <f>TRUNC(SUMIF(N24:N27, N23, F24:F27),0)</f>
        <v>3053</v>
      </c>
      <c r="G28" s="54"/>
      <c r="H28" s="55">
        <f>TRUNC(SUMIF(N24:N27, N23, H24:H27),0)</f>
        <v>28571</v>
      </c>
      <c r="I28" s="54"/>
      <c r="J28" s="55">
        <f>TRUNC(SUMIF(N24:N27, N23, J24:J27),0)</f>
        <v>1712</v>
      </c>
      <c r="K28" s="54"/>
      <c r="L28" s="55">
        <f>F28+H28+J28</f>
        <v>33336</v>
      </c>
      <c r="M28" s="9" t="s">
        <v>51</v>
      </c>
      <c r="N28" s="2" t="s">
        <v>78</v>
      </c>
      <c r="O28" s="2" t="s">
        <v>78</v>
      </c>
      <c r="P28" s="2" t="s">
        <v>51</v>
      </c>
      <c r="Q28" s="2" t="s">
        <v>51</v>
      </c>
      <c r="R28" s="2" t="s">
        <v>51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 t="s">
        <v>51</v>
      </c>
      <c r="AW28" s="2" t="s">
        <v>51</v>
      </c>
      <c r="AX28" s="2" t="s">
        <v>51</v>
      </c>
      <c r="AY28" s="2" t="s">
        <v>51</v>
      </c>
    </row>
    <row r="29" spans="1:51" ht="30" customHeight="1">
      <c r="A29" s="53"/>
      <c r="B29" s="53"/>
      <c r="C29" s="53"/>
      <c r="D29" s="53"/>
      <c r="E29" s="54"/>
      <c r="F29" s="55"/>
      <c r="G29" s="54"/>
      <c r="H29" s="55"/>
      <c r="I29" s="54"/>
      <c r="J29" s="55"/>
      <c r="K29" s="54"/>
      <c r="L29" s="55"/>
      <c r="M29" s="53"/>
    </row>
    <row r="30" spans="1:51" ht="30" customHeight="1">
      <c r="A30" s="83" t="s">
        <v>1277</v>
      </c>
      <c r="B30" s="83"/>
      <c r="C30" s="83"/>
      <c r="D30" s="83"/>
      <c r="E30" s="84"/>
      <c r="F30" s="85"/>
      <c r="G30" s="84"/>
      <c r="H30" s="85"/>
      <c r="I30" s="84"/>
      <c r="J30" s="85"/>
      <c r="K30" s="84"/>
      <c r="L30" s="85"/>
      <c r="M30" s="83"/>
      <c r="N30" s="52" t="s">
        <v>650</v>
      </c>
    </row>
    <row r="31" spans="1:51" ht="30" customHeight="1">
      <c r="A31" s="9" t="s">
        <v>324</v>
      </c>
      <c r="B31" s="9" t="s">
        <v>648</v>
      </c>
      <c r="C31" s="9" t="s">
        <v>558</v>
      </c>
      <c r="D31" s="53">
        <v>0.20849999999999999</v>
      </c>
      <c r="E31" s="54">
        <f>단가대비표!O9</f>
        <v>0</v>
      </c>
      <c r="F31" s="55">
        <f>TRUNC(E31*D31,1)</f>
        <v>0</v>
      </c>
      <c r="G31" s="54">
        <f>단가대비표!P9</f>
        <v>0</v>
      </c>
      <c r="H31" s="55">
        <f>TRUNC(G31*D31,1)</f>
        <v>0</v>
      </c>
      <c r="I31" s="54">
        <f>단가대비표!V9</f>
        <v>104465</v>
      </c>
      <c r="J31" s="55">
        <f>TRUNC(I31*D31,1)</f>
        <v>21780.9</v>
      </c>
      <c r="K31" s="54">
        <f t="shared" ref="K31:L34" si="3">TRUNC(E31+G31+I31,1)</f>
        <v>104465</v>
      </c>
      <c r="L31" s="55">
        <f t="shared" si="3"/>
        <v>21780.9</v>
      </c>
      <c r="M31" s="9" t="s">
        <v>559</v>
      </c>
      <c r="N31" s="2" t="s">
        <v>650</v>
      </c>
      <c r="O31" s="2" t="s">
        <v>685</v>
      </c>
      <c r="P31" s="2" t="s">
        <v>60</v>
      </c>
      <c r="Q31" s="2" t="s">
        <v>60</v>
      </c>
      <c r="R31" s="2" t="s">
        <v>59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 t="s">
        <v>51</v>
      </c>
      <c r="AW31" s="2" t="s">
        <v>686</v>
      </c>
      <c r="AX31" s="2" t="s">
        <v>51</v>
      </c>
      <c r="AY31" s="2" t="s">
        <v>51</v>
      </c>
    </row>
    <row r="32" spans="1:51" ht="30" customHeight="1">
      <c r="A32" s="9" t="s">
        <v>562</v>
      </c>
      <c r="B32" s="9" t="s">
        <v>563</v>
      </c>
      <c r="C32" s="9" t="s">
        <v>554</v>
      </c>
      <c r="D32" s="53">
        <v>11.6</v>
      </c>
      <c r="E32" s="54">
        <f>단가대비표!O21</f>
        <v>1228.2</v>
      </c>
      <c r="F32" s="55">
        <f>TRUNC(E32*D32,1)</f>
        <v>14247.1</v>
      </c>
      <c r="G32" s="54">
        <f>단가대비표!P21</f>
        <v>0</v>
      </c>
      <c r="H32" s="55">
        <f>TRUNC(G32*D32,1)</f>
        <v>0</v>
      </c>
      <c r="I32" s="54">
        <f>단가대비표!V21</f>
        <v>0</v>
      </c>
      <c r="J32" s="55">
        <f>TRUNC(I32*D32,1)</f>
        <v>0</v>
      </c>
      <c r="K32" s="54">
        <f t="shared" si="3"/>
        <v>1228.2</v>
      </c>
      <c r="L32" s="55">
        <f t="shared" si="3"/>
        <v>14247.1</v>
      </c>
      <c r="M32" s="9" t="s">
        <v>51</v>
      </c>
      <c r="N32" s="2" t="s">
        <v>650</v>
      </c>
      <c r="O32" s="2" t="s">
        <v>564</v>
      </c>
      <c r="P32" s="2" t="s">
        <v>60</v>
      </c>
      <c r="Q32" s="2" t="s">
        <v>60</v>
      </c>
      <c r="R32" s="2" t="s">
        <v>59</v>
      </c>
      <c r="S32" s="3"/>
      <c r="T32" s="3"/>
      <c r="U32" s="3"/>
      <c r="V32" s="3">
        <v>1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51</v>
      </c>
      <c r="AW32" s="2" t="s">
        <v>687</v>
      </c>
      <c r="AX32" s="2" t="s">
        <v>51</v>
      </c>
      <c r="AY32" s="2" t="s">
        <v>51</v>
      </c>
    </row>
    <row r="33" spans="1:51" ht="30" customHeight="1">
      <c r="A33" s="9" t="s">
        <v>566</v>
      </c>
      <c r="B33" s="9" t="s">
        <v>585</v>
      </c>
      <c r="C33" s="9" t="s">
        <v>104</v>
      </c>
      <c r="D33" s="53">
        <v>1</v>
      </c>
      <c r="E33" s="54">
        <f>TRUNC(SUMIF(V31:V34, RIGHTB(O33, 1), F31:F34)*U33, 2)</f>
        <v>3134.36</v>
      </c>
      <c r="F33" s="55">
        <f>TRUNC(E33*D33,1)</f>
        <v>3134.3</v>
      </c>
      <c r="G33" s="54">
        <v>0</v>
      </c>
      <c r="H33" s="55">
        <f>TRUNC(G33*D33,1)</f>
        <v>0</v>
      </c>
      <c r="I33" s="54">
        <v>0</v>
      </c>
      <c r="J33" s="55">
        <f>TRUNC(I33*D33,1)</f>
        <v>0</v>
      </c>
      <c r="K33" s="54">
        <f t="shared" si="3"/>
        <v>3134.3</v>
      </c>
      <c r="L33" s="55">
        <f t="shared" si="3"/>
        <v>3134.3</v>
      </c>
      <c r="M33" s="9" t="s">
        <v>51</v>
      </c>
      <c r="N33" s="2" t="s">
        <v>650</v>
      </c>
      <c r="O33" s="2" t="s">
        <v>105</v>
      </c>
      <c r="P33" s="2" t="s">
        <v>60</v>
      </c>
      <c r="Q33" s="2" t="s">
        <v>60</v>
      </c>
      <c r="R33" s="2" t="s">
        <v>60</v>
      </c>
      <c r="S33" s="3">
        <v>0</v>
      </c>
      <c r="T33" s="3">
        <v>0</v>
      </c>
      <c r="U33" s="3">
        <v>0.22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51</v>
      </c>
      <c r="AW33" s="2" t="s">
        <v>688</v>
      </c>
      <c r="AX33" s="2" t="s">
        <v>51</v>
      </c>
      <c r="AY33" s="2" t="s">
        <v>51</v>
      </c>
    </row>
    <row r="34" spans="1:51" ht="30" customHeight="1">
      <c r="A34" s="9" t="s">
        <v>569</v>
      </c>
      <c r="B34" s="9" t="s">
        <v>285</v>
      </c>
      <c r="C34" s="9" t="s">
        <v>137</v>
      </c>
      <c r="D34" s="53">
        <v>1</v>
      </c>
      <c r="E34" s="54">
        <f>TRUNC(단가대비표!O62*1/8*16/12*25/20, 1)</f>
        <v>0</v>
      </c>
      <c r="F34" s="55">
        <f>TRUNC(E34*D34,1)</f>
        <v>0</v>
      </c>
      <c r="G34" s="54">
        <f>TRUNC(단가대비표!P62*1/8*16/12*25/20, 1)</f>
        <v>44299.3</v>
      </c>
      <c r="H34" s="55">
        <f>TRUNC(G34*D34,1)</f>
        <v>44299.3</v>
      </c>
      <c r="I34" s="54">
        <f>TRUNC(단가대비표!V62*1/8*16/12*25/20, 1)</f>
        <v>0</v>
      </c>
      <c r="J34" s="55">
        <f>TRUNC(I34*D34,1)</f>
        <v>0</v>
      </c>
      <c r="K34" s="54">
        <f t="shared" si="3"/>
        <v>44299.3</v>
      </c>
      <c r="L34" s="55">
        <f t="shared" si="3"/>
        <v>44299.3</v>
      </c>
      <c r="M34" s="9" t="s">
        <v>51</v>
      </c>
      <c r="N34" s="2" t="s">
        <v>650</v>
      </c>
      <c r="O34" s="2" t="s">
        <v>570</v>
      </c>
      <c r="P34" s="2" t="s">
        <v>60</v>
      </c>
      <c r="Q34" s="2" t="s">
        <v>60</v>
      </c>
      <c r="R34" s="2" t="s">
        <v>59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 t="s">
        <v>51</v>
      </c>
      <c r="AW34" s="2" t="s">
        <v>689</v>
      </c>
      <c r="AX34" s="2" t="s">
        <v>59</v>
      </c>
      <c r="AY34" s="2" t="s">
        <v>51</v>
      </c>
    </row>
    <row r="35" spans="1:51" ht="30" customHeight="1">
      <c r="A35" s="9" t="s">
        <v>282</v>
      </c>
      <c r="B35" s="9" t="s">
        <v>51</v>
      </c>
      <c r="C35" s="9" t="s">
        <v>51</v>
      </c>
      <c r="D35" s="53"/>
      <c r="E35" s="54"/>
      <c r="F35" s="55">
        <f>TRUNC(SUMIF(N31:N34, N30, F31:F34),0)</f>
        <v>17381</v>
      </c>
      <c r="G35" s="54"/>
      <c r="H35" s="55">
        <f>TRUNC(SUMIF(N31:N34, N30, H31:H34),0)</f>
        <v>44299</v>
      </c>
      <c r="I35" s="54"/>
      <c r="J35" s="55">
        <f>TRUNC(SUMIF(N31:N34, N30, J31:J34),0)</f>
        <v>21780</v>
      </c>
      <c r="K35" s="54"/>
      <c r="L35" s="55">
        <f>F35+H35+J35</f>
        <v>83460</v>
      </c>
      <c r="M35" s="9" t="s">
        <v>51</v>
      </c>
      <c r="N35" s="2" t="s">
        <v>78</v>
      </c>
      <c r="O35" s="2" t="s">
        <v>78</v>
      </c>
      <c r="P35" s="2" t="s">
        <v>51</v>
      </c>
      <c r="Q35" s="2" t="s">
        <v>51</v>
      </c>
      <c r="R35" s="2" t="s">
        <v>51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2" t="s">
        <v>51</v>
      </c>
      <c r="AW35" s="2" t="s">
        <v>51</v>
      </c>
      <c r="AX35" s="2" t="s">
        <v>51</v>
      </c>
      <c r="AY35" s="2" t="s">
        <v>51</v>
      </c>
    </row>
    <row r="36" spans="1:51" ht="30" customHeight="1">
      <c r="A36" s="53"/>
      <c r="B36" s="53"/>
      <c r="C36" s="53"/>
      <c r="D36" s="53"/>
      <c r="E36" s="54"/>
      <c r="F36" s="55"/>
      <c r="G36" s="54"/>
      <c r="H36" s="55"/>
      <c r="I36" s="54"/>
      <c r="J36" s="55"/>
      <c r="K36" s="54"/>
      <c r="L36" s="55"/>
      <c r="M36" s="53"/>
    </row>
    <row r="37" spans="1:51" ht="30" customHeight="1">
      <c r="A37" s="83" t="s">
        <v>1278</v>
      </c>
      <c r="B37" s="83"/>
      <c r="C37" s="83"/>
      <c r="D37" s="83"/>
      <c r="E37" s="84"/>
      <c r="F37" s="85"/>
      <c r="G37" s="84"/>
      <c r="H37" s="85"/>
      <c r="I37" s="84"/>
      <c r="J37" s="85"/>
      <c r="K37" s="84"/>
      <c r="L37" s="85"/>
      <c r="M37" s="83"/>
      <c r="N37" s="52" t="s">
        <v>720</v>
      </c>
    </row>
    <row r="38" spans="1:51" ht="30" customHeight="1">
      <c r="A38" s="9" t="s">
        <v>324</v>
      </c>
      <c r="B38" s="9" t="s">
        <v>718</v>
      </c>
      <c r="C38" s="9" t="s">
        <v>558</v>
      </c>
      <c r="D38" s="53">
        <v>0.20849999999999999</v>
      </c>
      <c r="E38" s="54">
        <f>단가대비표!O8</f>
        <v>0</v>
      </c>
      <c r="F38" s="55">
        <f>TRUNC(E38*D38,1)</f>
        <v>0</v>
      </c>
      <c r="G38" s="54">
        <f>단가대비표!P8</f>
        <v>0</v>
      </c>
      <c r="H38" s="55">
        <f>TRUNC(G38*D38,1)</f>
        <v>0</v>
      </c>
      <c r="I38" s="54">
        <f>단가대비표!V8</f>
        <v>99370</v>
      </c>
      <c r="J38" s="55">
        <f>TRUNC(I38*D38,1)</f>
        <v>20718.599999999999</v>
      </c>
      <c r="K38" s="54">
        <f t="shared" ref="K38:L41" si="4">TRUNC(E38+G38+I38,1)</f>
        <v>99370</v>
      </c>
      <c r="L38" s="55">
        <f t="shared" si="4"/>
        <v>20718.599999999999</v>
      </c>
      <c r="M38" s="9" t="s">
        <v>559</v>
      </c>
      <c r="N38" s="2" t="s">
        <v>720</v>
      </c>
      <c r="O38" s="2" t="s">
        <v>723</v>
      </c>
      <c r="P38" s="2" t="s">
        <v>60</v>
      </c>
      <c r="Q38" s="2" t="s">
        <v>60</v>
      </c>
      <c r="R38" s="2" t="s">
        <v>59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51</v>
      </c>
      <c r="AW38" s="2" t="s">
        <v>724</v>
      </c>
      <c r="AX38" s="2" t="s">
        <v>51</v>
      </c>
      <c r="AY38" s="2" t="s">
        <v>51</v>
      </c>
    </row>
    <row r="39" spans="1:51" ht="30" customHeight="1">
      <c r="A39" s="9" t="s">
        <v>562</v>
      </c>
      <c r="B39" s="9" t="s">
        <v>563</v>
      </c>
      <c r="C39" s="9" t="s">
        <v>554</v>
      </c>
      <c r="D39" s="53">
        <v>10.199999999999999</v>
      </c>
      <c r="E39" s="54">
        <f>단가대비표!O21</f>
        <v>1228.2</v>
      </c>
      <c r="F39" s="55">
        <f>TRUNC(E39*D39,1)</f>
        <v>12527.6</v>
      </c>
      <c r="G39" s="54">
        <f>단가대비표!P21</f>
        <v>0</v>
      </c>
      <c r="H39" s="55">
        <f>TRUNC(G39*D39,1)</f>
        <v>0</v>
      </c>
      <c r="I39" s="54">
        <f>단가대비표!V21</f>
        <v>0</v>
      </c>
      <c r="J39" s="55">
        <f>TRUNC(I39*D39,1)</f>
        <v>0</v>
      </c>
      <c r="K39" s="54">
        <f t="shared" si="4"/>
        <v>1228.2</v>
      </c>
      <c r="L39" s="55">
        <f t="shared" si="4"/>
        <v>12527.6</v>
      </c>
      <c r="M39" s="9" t="s">
        <v>51</v>
      </c>
      <c r="N39" s="2" t="s">
        <v>720</v>
      </c>
      <c r="O39" s="2" t="s">
        <v>564</v>
      </c>
      <c r="P39" s="2" t="s">
        <v>60</v>
      </c>
      <c r="Q39" s="2" t="s">
        <v>60</v>
      </c>
      <c r="R39" s="2" t="s">
        <v>59</v>
      </c>
      <c r="S39" s="3"/>
      <c r="T39" s="3"/>
      <c r="U39" s="3"/>
      <c r="V39" s="3">
        <v>1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51</v>
      </c>
      <c r="AW39" s="2" t="s">
        <v>725</v>
      </c>
      <c r="AX39" s="2" t="s">
        <v>51</v>
      </c>
      <c r="AY39" s="2" t="s">
        <v>51</v>
      </c>
    </row>
    <row r="40" spans="1:51" ht="30" customHeight="1">
      <c r="A40" s="9" t="s">
        <v>566</v>
      </c>
      <c r="B40" s="9" t="s">
        <v>585</v>
      </c>
      <c r="C40" s="9" t="s">
        <v>104</v>
      </c>
      <c r="D40" s="53">
        <v>1</v>
      </c>
      <c r="E40" s="54">
        <f>TRUNC(SUMIF(V38:V41, RIGHTB(O40, 1), F38:F41)*U40, 2)</f>
        <v>2756.07</v>
      </c>
      <c r="F40" s="55">
        <f>TRUNC(E40*D40,1)</f>
        <v>2756</v>
      </c>
      <c r="G40" s="54">
        <v>0</v>
      </c>
      <c r="H40" s="55">
        <f>TRUNC(G40*D40,1)</f>
        <v>0</v>
      </c>
      <c r="I40" s="54">
        <v>0</v>
      </c>
      <c r="J40" s="55">
        <f>TRUNC(I40*D40,1)</f>
        <v>0</v>
      </c>
      <c r="K40" s="54">
        <f t="shared" si="4"/>
        <v>2756</v>
      </c>
      <c r="L40" s="55">
        <f t="shared" si="4"/>
        <v>2756</v>
      </c>
      <c r="M40" s="9" t="s">
        <v>51</v>
      </c>
      <c r="N40" s="2" t="s">
        <v>720</v>
      </c>
      <c r="O40" s="2" t="s">
        <v>105</v>
      </c>
      <c r="P40" s="2" t="s">
        <v>60</v>
      </c>
      <c r="Q40" s="2" t="s">
        <v>60</v>
      </c>
      <c r="R40" s="2" t="s">
        <v>60</v>
      </c>
      <c r="S40" s="3">
        <v>0</v>
      </c>
      <c r="T40" s="3">
        <v>0</v>
      </c>
      <c r="U40" s="3">
        <v>0.22</v>
      </c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 t="s">
        <v>51</v>
      </c>
      <c r="AW40" s="2" t="s">
        <v>726</v>
      </c>
      <c r="AX40" s="2" t="s">
        <v>51</v>
      </c>
      <c r="AY40" s="2" t="s">
        <v>51</v>
      </c>
    </row>
    <row r="41" spans="1:51" ht="30" customHeight="1">
      <c r="A41" s="9" t="s">
        <v>569</v>
      </c>
      <c r="B41" s="9" t="s">
        <v>285</v>
      </c>
      <c r="C41" s="9" t="s">
        <v>137</v>
      </c>
      <c r="D41" s="53">
        <v>1</v>
      </c>
      <c r="E41" s="54">
        <f>TRUNC(단가대비표!O62*1/8*16/12*25/20, 1)</f>
        <v>0</v>
      </c>
      <c r="F41" s="55">
        <f>TRUNC(E41*D41,1)</f>
        <v>0</v>
      </c>
      <c r="G41" s="54">
        <f>TRUNC(단가대비표!P62*1/8*16/12*25/20, 1)</f>
        <v>44299.3</v>
      </c>
      <c r="H41" s="55">
        <f>TRUNC(G41*D41,1)</f>
        <v>44299.3</v>
      </c>
      <c r="I41" s="54">
        <f>TRUNC(단가대비표!V62*1/8*16/12*25/20, 1)</f>
        <v>0</v>
      </c>
      <c r="J41" s="55">
        <f>TRUNC(I41*D41,1)</f>
        <v>0</v>
      </c>
      <c r="K41" s="54">
        <f t="shared" si="4"/>
        <v>44299.3</v>
      </c>
      <c r="L41" s="55">
        <f t="shared" si="4"/>
        <v>44299.3</v>
      </c>
      <c r="M41" s="9" t="s">
        <v>51</v>
      </c>
      <c r="N41" s="2" t="s">
        <v>720</v>
      </c>
      <c r="O41" s="2" t="s">
        <v>570</v>
      </c>
      <c r="P41" s="2" t="s">
        <v>60</v>
      </c>
      <c r="Q41" s="2" t="s">
        <v>60</v>
      </c>
      <c r="R41" s="2" t="s">
        <v>59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2" t="s">
        <v>51</v>
      </c>
      <c r="AW41" s="2" t="s">
        <v>727</v>
      </c>
      <c r="AX41" s="2" t="s">
        <v>59</v>
      </c>
      <c r="AY41" s="2" t="s">
        <v>51</v>
      </c>
    </row>
    <row r="42" spans="1:51" ht="30" customHeight="1">
      <c r="A42" s="9" t="s">
        <v>282</v>
      </c>
      <c r="B42" s="9" t="s">
        <v>51</v>
      </c>
      <c r="C42" s="9" t="s">
        <v>51</v>
      </c>
      <c r="D42" s="53"/>
      <c r="E42" s="54"/>
      <c r="F42" s="55">
        <f>TRUNC(SUMIF(N38:N41, N37, F38:F41),0)</f>
        <v>15283</v>
      </c>
      <c r="G42" s="54"/>
      <c r="H42" s="55">
        <f>TRUNC(SUMIF(N38:N41, N37, H38:H41),0)</f>
        <v>44299</v>
      </c>
      <c r="I42" s="54"/>
      <c r="J42" s="55">
        <f>TRUNC(SUMIF(N38:N41, N37, J38:J41),0)</f>
        <v>20718</v>
      </c>
      <c r="K42" s="54"/>
      <c r="L42" s="55">
        <f>F42+H42+J42</f>
        <v>80300</v>
      </c>
      <c r="M42" s="9" t="s">
        <v>51</v>
      </c>
      <c r="N42" s="2" t="s">
        <v>78</v>
      </c>
      <c r="O42" s="2" t="s">
        <v>78</v>
      </c>
      <c r="P42" s="2" t="s">
        <v>51</v>
      </c>
      <c r="Q42" s="2" t="s">
        <v>51</v>
      </c>
      <c r="R42" s="2" t="s">
        <v>51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51</v>
      </c>
      <c r="AW42" s="2" t="s">
        <v>51</v>
      </c>
      <c r="AX42" s="2" t="s">
        <v>51</v>
      </c>
      <c r="AY42" s="2" t="s">
        <v>51</v>
      </c>
    </row>
    <row r="43" spans="1:51" ht="30" customHeight="1">
      <c r="A43" s="53"/>
      <c r="B43" s="53"/>
      <c r="C43" s="53"/>
      <c r="D43" s="53"/>
      <c r="E43" s="54"/>
      <c r="F43" s="55"/>
      <c r="G43" s="54"/>
      <c r="H43" s="55"/>
      <c r="I43" s="54"/>
      <c r="J43" s="55"/>
      <c r="K43" s="54"/>
      <c r="L43" s="55"/>
      <c r="M43" s="53"/>
    </row>
    <row r="44" spans="1:51" ht="30" customHeight="1">
      <c r="A44" s="83" t="s">
        <v>1279</v>
      </c>
      <c r="B44" s="83"/>
      <c r="C44" s="83"/>
      <c r="D44" s="83"/>
      <c r="E44" s="84"/>
      <c r="F44" s="85"/>
      <c r="G44" s="84"/>
      <c r="H44" s="85"/>
      <c r="I44" s="84"/>
      <c r="J44" s="85"/>
      <c r="K44" s="84"/>
      <c r="L44" s="85"/>
      <c r="M44" s="83"/>
      <c r="N44" s="52" t="s">
        <v>729</v>
      </c>
    </row>
    <row r="45" spans="1:51" ht="30" customHeight="1">
      <c r="A45" s="9" t="s">
        <v>730</v>
      </c>
      <c r="B45" s="9" t="s">
        <v>731</v>
      </c>
      <c r="C45" s="9" t="s">
        <v>558</v>
      </c>
      <c r="D45" s="53">
        <v>0.22289999999999999</v>
      </c>
      <c r="E45" s="54">
        <f>단가대비표!O10</f>
        <v>0</v>
      </c>
      <c r="F45" s="55">
        <f>TRUNC(E45*D45,1)</f>
        <v>0</v>
      </c>
      <c r="G45" s="54">
        <f>단가대비표!P10</f>
        <v>0</v>
      </c>
      <c r="H45" s="55">
        <f>TRUNC(G45*D45,1)</f>
        <v>0</v>
      </c>
      <c r="I45" s="54">
        <f>단가대비표!V10</f>
        <v>134700</v>
      </c>
      <c r="J45" s="55">
        <f>TRUNC(I45*D45,1)</f>
        <v>30024.6</v>
      </c>
      <c r="K45" s="54">
        <f t="shared" ref="K45:L48" si="5">TRUNC(E45+G45+I45,1)</f>
        <v>134700</v>
      </c>
      <c r="L45" s="55">
        <f t="shared" si="5"/>
        <v>30024.6</v>
      </c>
      <c r="M45" s="9" t="s">
        <v>559</v>
      </c>
      <c r="N45" s="2" t="s">
        <v>729</v>
      </c>
      <c r="O45" s="2" t="s">
        <v>734</v>
      </c>
      <c r="P45" s="2" t="s">
        <v>60</v>
      </c>
      <c r="Q45" s="2" t="s">
        <v>60</v>
      </c>
      <c r="R45" s="2" t="s">
        <v>59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51</v>
      </c>
      <c r="AW45" s="2" t="s">
        <v>735</v>
      </c>
      <c r="AX45" s="2" t="s">
        <v>51</v>
      </c>
      <c r="AY45" s="2" t="s">
        <v>51</v>
      </c>
    </row>
    <row r="46" spans="1:51" ht="30" customHeight="1">
      <c r="A46" s="9" t="s">
        <v>562</v>
      </c>
      <c r="B46" s="9" t="s">
        <v>563</v>
      </c>
      <c r="C46" s="9" t="s">
        <v>554</v>
      </c>
      <c r="D46" s="53">
        <v>23</v>
      </c>
      <c r="E46" s="54">
        <f>단가대비표!O21</f>
        <v>1228.2</v>
      </c>
      <c r="F46" s="55">
        <f>TRUNC(E46*D46,1)</f>
        <v>28248.6</v>
      </c>
      <c r="G46" s="54">
        <f>단가대비표!P21</f>
        <v>0</v>
      </c>
      <c r="H46" s="55">
        <f>TRUNC(G46*D46,1)</f>
        <v>0</v>
      </c>
      <c r="I46" s="54">
        <f>단가대비표!V21</f>
        <v>0</v>
      </c>
      <c r="J46" s="55">
        <f>TRUNC(I46*D46,1)</f>
        <v>0</v>
      </c>
      <c r="K46" s="54">
        <f t="shared" si="5"/>
        <v>1228.2</v>
      </c>
      <c r="L46" s="55">
        <f t="shared" si="5"/>
        <v>28248.6</v>
      </c>
      <c r="M46" s="9" t="s">
        <v>51</v>
      </c>
      <c r="N46" s="2" t="s">
        <v>729</v>
      </c>
      <c r="O46" s="2" t="s">
        <v>564</v>
      </c>
      <c r="P46" s="2" t="s">
        <v>60</v>
      </c>
      <c r="Q46" s="2" t="s">
        <v>60</v>
      </c>
      <c r="R46" s="2" t="s">
        <v>59</v>
      </c>
      <c r="S46" s="3"/>
      <c r="T46" s="3"/>
      <c r="U46" s="3"/>
      <c r="V46" s="3">
        <v>1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 t="s">
        <v>51</v>
      </c>
      <c r="AW46" s="2" t="s">
        <v>736</v>
      </c>
      <c r="AX46" s="2" t="s">
        <v>51</v>
      </c>
      <c r="AY46" s="2" t="s">
        <v>51</v>
      </c>
    </row>
    <row r="47" spans="1:51" ht="30" customHeight="1">
      <c r="A47" s="9" t="s">
        <v>566</v>
      </c>
      <c r="B47" s="9" t="s">
        <v>737</v>
      </c>
      <c r="C47" s="9" t="s">
        <v>104</v>
      </c>
      <c r="D47" s="53">
        <v>1</v>
      </c>
      <c r="E47" s="54">
        <f>TRUNC(SUMIF(V45:V48, RIGHTB(O47, 1), F45:F48)*U47, 2)</f>
        <v>10734.46</v>
      </c>
      <c r="F47" s="55">
        <f>TRUNC(E47*D47,1)</f>
        <v>10734.4</v>
      </c>
      <c r="G47" s="54">
        <v>0</v>
      </c>
      <c r="H47" s="55">
        <f>TRUNC(G47*D47,1)</f>
        <v>0</v>
      </c>
      <c r="I47" s="54">
        <v>0</v>
      </c>
      <c r="J47" s="55">
        <f>TRUNC(I47*D47,1)</f>
        <v>0</v>
      </c>
      <c r="K47" s="54">
        <f t="shared" si="5"/>
        <v>10734.4</v>
      </c>
      <c r="L47" s="55">
        <f t="shared" si="5"/>
        <v>10734.4</v>
      </c>
      <c r="M47" s="9" t="s">
        <v>51</v>
      </c>
      <c r="N47" s="2" t="s">
        <v>729</v>
      </c>
      <c r="O47" s="2" t="s">
        <v>105</v>
      </c>
      <c r="P47" s="2" t="s">
        <v>60</v>
      </c>
      <c r="Q47" s="2" t="s">
        <v>60</v>
      </c>
      <c r="R47" s="2" t="s">
        <v>60</v>
      </c>
      <c r="S47" s="3">
        <v>0</v>
      </c>
      <c r="T47" s="3">
        <v>0</v>
      </c>
      <c r="U47" s="3">
        <v>0.38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2" t="s">
        <v>51</v>
      </c>
      <c r="AW47" s="2" t="s">
        <v>738</v>
      </c>
      <c r="AX47" s="2" t="s">
        <v>51</v>
      </c>
      <c r="AY47" s="2" t="s">
        <v>51</v>
      </c>
    </row>
    <row r="48" spans="1:51" ht="30" customHeight="1">
      <c r="A48" s="9" t="s">
        <v>569</v>
      </c>
      <c r="B48" s="9" t="s">
        <v>285</v>
      </c>
      <c r="C48" s="9" t="s">
        <v>137</v>
      </c>
      <c r="D48" s="53">
        <v>1</v>
      </c>
      <c r="E48" s="54">
        <f>TRUNC(단가대비표!O62*1/8*16/12*25/20, 1)</f>
        <v>0</v>
      </c>
      <c r="F48" s="55">
        <f>TRUNC(E48*D48,1)</f>
        <v>0</v>
      </c>
      <c r="G48" s="54">
        <f>TRUNC(단가대비표!P62*1/8*16/12*25/20, 1)</f>
        <v>44299.3</v>
      </c>
      <c r="H48" s="55">
        <f>TRUNC(G48*D48,1)</f>
        <v>44299.3</v>
      </c>
      <c r="I48" s="54">
        <f>TRUNC(단가대비표!V62*1/8*16/12*25/20, 1)</f>
        <v>0</v>
      </c>
      <c r="J48" s="55">
        <f>TRUNC(I48*D48,1)</f>
        <v>0</v>
      </c>
      <c r="K48" s="54">
        <f t="shared" si="5"/>
        <v>44299.3</v>
      </c>
      <c r="L48" s="55">
        <f t="shared" si="5"/>
        <v>44299.3</v>
      </c>
      <c r="M48" s="9" t="s">
        <v>51</v>
      </c>
      <c r="N48" s="2" t="s">
        <v>729</v>
      </c>
      <c r="O48" s="2" t="s">
        <v>570</v>
      </c>
      <c r="P48" s="2" t="s">
        <v>60</v>
      </c>
      <c r="Q48" s="2" t="s">
        <v>60</v>
      </c>
      <c r="R48" s="2" t="s">
        <v>59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 t="s">
        <v>51</v>
      </c>
      <c r="AW48" s="2" t="s">
        <v>739</v>
      </c>
      <c r="AX48" s="2" t="s">
        <v>59</v>
      </c>
      <c r="AY48" s="2" t="s">
        <v>51</v>
      </c>
    </row>
    <row r="49" spans="1:51" ht="30" customHeight="1">
      <c r="A49" s="9" t="s">
        <v>282</v>
      </c>
      <c r="B49" s="9" t="s">
        <v>51</v>
      </c>
      <c r="C49" s="9" t="s">
        <v>51</v>
      </c>
      <c r="D49" s="53"/>
      <c r="E49" s="54"/>
      <c r="F49" s="55">
        <f>TRUNC(SUMIF(N45:N48, N44, F45:F48),0)</f>
        <v>38983</v>
      </c>
      <c r="G49" s="54"/>
      <c r="H49" s="55">
        <f>TRUNC(SUMIF(N45:N48, N44, H45:H48),0)</f>
        <v>44299</v>
      </c>
      <c r="I49" s="54"/>
      <c r="J49" s="55">
        <f>TRUNC(SUMIF(N45:N48, N44, J45:J48),0)</f>
        <v>30024</v>
      </c>
      <c r="K49" s="54"/>
      <c r="L49" s="55">
        <f>F49+H49+J49</f>
        <v>113306</v>
      </c>
      <c r="M49" s="9" t="s">
        <v>51</v>
      </c>
      <c r="N49" s="2" t="s">
        <v>78</v>
      </c>
      <c r="O49" s="2" t="s">
        <v>78</v>
      </c>
      <c r="P49" s="2" t="s">
        <v>51</v>
      </c>
      <c r="Q49" s="2" t="s">
        <v>51</v>
      </c>
      <c r="R49" s="2" t="s">
        <v>51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51</v>
      </c>
      <c r="AW49" s="2" t="s">
        <v>51</v>
      </c>
      <c r="AX49" s="2" t="s">
        <v>51</v>
      </c>
      <c r="AY49" s="2" t="s">
        <v>51</v>
      </c>
    </row>
    <row r="50" spans="1:51" ht="30" customHeight="1">
      <c r="A50" s="53"/>
      <c r="B50" s="53"/>
      <c r="C50" s="53"/>
      <c r="D50" s="53"/>
      <c r="E50" s="54"/>
      <c r="F50" s="55"/>
      <c r="G50" s="54"/>
      <c r="H50" s="55"/>
      <c r="I50" s="54"/>
      <c r="J50" s="55"/>
      <c r="K50" s="54"/>
      <c r="L50" s="55"/>
      <c r="M50" s="53"/>
    </row>
    <row r="51" spans="1:51" ht="30" customHeight="1">
      <c r="A51" s="83" t="s">
        <v>1280</v>
      </c>
      <c r="B51" s="83"/>
      <c r="C51" s="83"/>
      <c r="D51" s="83"/>
      <c r="E51" s="84"/>
      <c r="F51" s="85"/>
      <c r="G51" s="84"/>
      <c r="H51" s="85"/>
      <c r="I51" s="84"/>
      <c r="J51" s="85"/>
      <c r="K51" s="84"/>
      <c r="L51" s="85"/>
      <c r="M51" s="83"/>
      <c r="N51" s="52" t="s">
        <v>741</v>
      </c>
    </row>
    <row r="52" spans="1:51" ht="30" customHeight="1">
      <c r="A52" s="9" t="s">
        <v>742</v>
      </c>
      <c r="B52" s="9" t="s">
        <v>731</v>
      </c>
      <c r="C52" s="9" t="s">
        <v>558</v>
      </c>
      <c r="D52" s="53">
        <v>0.26840000000000003</v>
      </c>
      <c r="E52" s="54">
        <f>단가대비표!O11</f>
        <v>0</v>
      </c>
      <c r="F52" s="55">
        <f>TRUNC(E52*D52,1)</f>
        <v>0</v>
      </c>
      <c r="G52" s="54">
        <f>단가대비표!P11</f>
        <v>0</v>
      </c>
      <c r="H52" s="55">
        <f>TRUNC(G52*D52,1)</f>
        <v>0</v>
      </c>
      <c r="I52" s="54">
        <f>단가대비표!V11</f>
        <v>1712</v>
      </c>
      <c r="J52" s="55">
        <f>TRUNC(I52*D52,1)</f>
        <v>459.5</v>
      </c>
      <c r="K52" s="54">
        <f>TRUNC(E52+G52+I52,1)</f>
        <v>1712</v>
      </c>
      <c r="L52" s="55">
        <f>TRUNC(F52+H52+J52,1)</f>
        <v>459.5</v>
      </c>
      <c r="M52" s="9" t="s">
        <v>559</v>
      </c>
      <c r="N52" s="2" t="s">
        <v>741</v>
      </c>
      <c r="O52" s="2" t="s">
        <v>745</v>
      </c>
      <c r="P52" s="2" t="s">
        <v>60</v>
      </c>
      <c r="Q52" s="2" t="s">
        <v>60</v>
      </c>
      <c r="R52" s="2" t="s">
        <v>59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51</v>
      </c>
      <c r="AW52" s="2" t="s">
        <v>746</v>
      </c>
      <c r="AX52" s="2" t="s">
        <v>51</v>
      </c>
      <c r="AY52" s="2" t="s">
        <v>51</v>
      </c>
    </row>
    <row r="53" spans="1:51" ht="30" customHeight="1">
      <c r="A53" s="9" t="s">
        <v>282</v>
      </c>
      <c r="B53" s="9" t="s">
        <v>51</v>
      </c>
      <c r="C53" s="9" t="s">
        <v>51</v>
      </c>
      <c r="D53" s="53"/>
      <c r="E53" s="54"/>
      <c r="F53" s="55">
        <f>TRUNC(SUMIF(N52:N52, N51, F52:F52),0)</f>
        <v>0</v>
      </c>
      <c r="G53" s="54"/>
      <c r="H53" s="55">
        <f>TRUNC(SUMIF(N52:N52, N51, H52:H52),0)</f>
        <v>0</v>
      </c>
      <c r="I53" s="54"/>
      <c r="J53" s="55">
        <f>TRUNC(SUMIF(N52:N52, N51, J52:J52),0)</f>
        <v>459</v>
      </c>
      <c r="K53" s="54"/>
      <c r="L53" s="55">
        <f>F53+H53+J53</f>
        <v>459</v>
      </c>
      <c r="M53" s="9" t="s">
        <v>51</v>
      </c>
      <c r="N53" s="2" t="s">
        <v>78</v>
      </c>
      <c r="O53" s="2" t="s">
        <v>78</v>
      </c>
      <c r="P53" s="2" t="s">
        <v>51</v>
      </c>
      <c r="Q53" s="2" t="s">
        <v>51</v>
      </c>
      <c r="R53" s="2" t="s">
        <v>51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51</v>
      </c>
      <c r="AW53" s="2" t="s">
        <v>51</v>
      </c>
      <c r="AX53" s="2" t="s">
        <v>51</v>
      </c>
      <c r="AY53" s="2" t="s">
        <v>51</v>
      </c>
    </row>
    <row r="54" spans="1:51" ht="30" customHeight="1">
      <c r="A54" s="53"/>
      <c r="B54" s="53"/>
      <c r="C54" s="53"/>
      <c r="D54" s="53"/>
      <c r="E54" s="54"/>
      <c r="F54" s="55"/>
      <c r="G54" s="54"/>
      <c r="H54" s="55"/>
      <c r="I54" s="54"/>
      <c r="J54" s="55"/>
      <c r="K54" s="54"/>
      <c r="L54" s="55"/>
      <c r="M54" s="53"/>
    </row>
    <row r="55" spans="1:51" ht="30" customHeight="1">
      <c r="A55" s="83" t="s">
        <v>1281</v>
      </c>
      <c r="B55" s="83"/>
      <c r="C55" s="83"/>
      <c r="D55" s="83"/>
      <c r="E55" s="84"/>
      <c r="F55" s="85"/>
      <c r="G55" s="84"/>
      <c r="H55" s="85"/>
      <c r="I55" s="84"/>
      <c r="J55" s="85"/>
      <c r="K55" s="84"/>
      <c r="L55" s="85"/>
      <c r="M55" s="83"/>
      <c r="N55" s="52" t="s">
        <v>748</v>
      </c>
    </row>
    <row r="56" spans="1:51" ht="30" customHeight="1">
      <c r="A56" s="9" t="s">
        <v>158</v>
      </c>
      <c r="B56" s="9" t="s">
        <v>752</v>
      </c>
      <c r="C56" s="9" t="s">
        <v>558</v>
      </c>
      <c r="D56" s="53">
        <v>0.3508</v>
      </c>
      <c r="E56" s="54">
        <f>단가대비표!O13</f>
        <v>0</v>
      </c>
      <c r="F56" s="55">
        <f>TRUNC(E56*D56,1)</f>
        <v>0</v>
      </c>
      <c r="G56" s="54">
        <f>단가대비표!P13</f>
        <v>0</v>
      </c>
      <c r="H56" s="55">
        <f>TRUNC(G56*D56,1)</f>
        <v>0</v>
      </c>
      <c r="I56" s="54">
        <f>단가대비표!V13</f>
        <v>1838</v>
      </c>
      <c r="J56" s="55">
        <f>TRUNC(I56*D56,1)</f>
        <v>644.70000000000005</v>
      </c>
      <c r="K56" s="54">
        <f t="shared" ref="K56:L59" si="6">TRUNC(E56+G56+I56,1)</f>
        <v>1838</v>
      </c>
      <c r="L56" s="55">
        <f t="shared" si="6"/>
        <v>644.70000000000005</v>
      </c>
      <c r="M56" s="9" t="s">
        <v>559</v>
      </c>
      <c r="N56" s="2" t="s">
        <v>748</v>
      </c>
      <c r="O56" s="2" t="s">
        <v>753</v>
      </c>
      <c r="P56" s="2" t="s">
        <v>60</v>
      </c>
      <c r="Q56" s="2" t="s">
        <v>60</v>
      </c>
      <c r="R56" s="2" t="s">
        <v>59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51</v>
      </c>
      <c r="AW56" s="2" t="s">
        <v>754</v>
      </c>
      <c r="AX56" s="2" t="s">
        <v>51</v>
      </c>
      <c r="AY56" s="2" t="s">
        <v>51</v>
      </c>
    </row>
    <row r="57" spans="1:51" ht="30" customHeight="1">
      <c r="A57" s="9" t="s">
        <v>562</v>
      </c>
      <c r="B57" s="9" t="s">
        <v>563</v>
      </c>
      <c r="C57" s="9" t="s">
        <v>554</v>
      </c>
      <c r="D57" s="53">
        <v>1.3</v>
      </c>
      <c r="E57" s="54">
        <f>단가대비표!O21</f>
        <v>1228.2</v>
      </c>
      <c r="F57" s="55">
        <f>TRUNC(E57*D57,1)</f>
        <v>1596.6</v>
      </c>
      <c r="G57" s="54">
        <f>단가대비표!P21</f>
        <v>0</v>
      </c>
      <c r="H57" s="55">
        <f>TRUNC(G57*D57,1)</f>
        <v>0</v>
      </c>
      <c r="I57" s="54">
        <f>단가대비표!V21</f>
        <v>0</v>
      </c>
      <c r="J57" s="55">
        <f>TRUNC(I57*D57,1)</f>
        <v>0</v>
      </c>
      <c r="K57" s="54">
        <f t="shared" si="6"/>
        <v>1228.2</v>
      </c>
      <c r="L57" s="55">
        <f t="shared" si="6"/>
        <v>1596.6</v>
      </c>
      <c r="M57" s="9" t="s">
        <v>51</v>
      </c>
      <c r="N57" s="2" t="s">
        <v>748</v>
      </c>
      <c r="O57" s="2" t="s">
        <v>564</v>
      </c>
      <c r="P57" s="2" t="s">
        <v>60</v>
      </c>
      <c r="Q57" s="2" t="s">
        <v>60</v>
      </c>
      <c r="R57" s="2" t="s">
        <v>59</v>
      </c>
      <c r="S57" s="3"/>
      <c r="T57" s="3"/>
      <c r="U57" s="3"/>
      <c r="V57" s="3">
        <v>1</v>
      </c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51</v>
      </c>
      <c r="AW57" s="2" t="s">
        <v>755</v>
      </c>
      <c r="AX57" s="2" t="s">
        <v>51</v>
      </c>
      <c r="AY57" s="2" t="s">
        <v>51</v>
      </c>
    </row>
    <row r="58" spans="1:51" ht="30" customHeight="1">
      <c r="A58" s="9" t="s">
        <v>566</v>
      </c>
      <c r="B58" s="9" t="s">
        <v>756</v>
      </c>
      <c r="C58" s="9" t="s">
        <v>104</v>
      </c>
      <c r="D58" s="53">
        <v>1</v>
      </c>
      <c r="E58" s="54">
        <f>TRUNC(SUMIF(V56:V59, RIGHTB(O58, 1), F56:F59)*U58, 2)</f>
        <v>319.32</v>
      </c>
      <c r="F58" s="55">
        <f>TRUNC(E58*D58,1)</f>
        <v>319.3</v>
      </c>
      <c r="G58" s="54">
        <v>0</v>
      </c>
      <c r="H58" s="55">
        <f>TRUNC(G58*D58,1)</f>
        <v>0</v>
      </c>
      <c r="I58" s="54">
        <v>0</v>
      </c>
      <c r="J58" s="55">
        <f>TRUNC(I58*D58,1)</f>
        <v>0</v>
      </c>
      <c r="K58" s="54">
        <f t="shared" si="6"/>
        <v>319.3</v>
      </c>
      <c r="L58" s="55">
        <f t="shared" si="6"/>
        <v>319.3</v>
      </c>
      <c r="M58" s="9" t="s">
        <v>51</v>
      </c>
      <c r="N58" s="2" t="s">
        <v>748</v>
      </c>
      <c r="O58" s="2" t="s">
        <v>105</v>
      </c>
      <c r="P58" s="2" t="s">
        <v>60</v>
      </c>
      <c r="Q58" s="2" t="s">
        <v>60</v>
      </c>
      <c r="R58" s="2" t="s">
        <v>60</v>
      </c>
      <c r="S58" s="3">
        <v>0</v>
      </c>
      <c r="T58" s="3">
        <v>0</v>
      </c>
      <c r="U58" s="3">
        <v>0.2</v>
      </c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51</v>
      </c>
      <c r="AW58" s="2" t="s">
        <v>757</v>
      </c>
      <c r="AX58" s="2" t="s">
        <v>51</v>
      </c>
      <c r="AY58" s="2" t="s">
        <v>51</v>
      </c>
    </row>
    <row r="59" spans="1:51" ht="30" customHeight="1">
      <c r="A59" s="9" t="s">
        <v>664</v>
      </c>
      <c r="B59" s="9" t="s">
        <v>285</v>
      </c>
      <c r="C59" s="9" t="s">
        <v>137</v>
      </c>
      <c r="D59" s="53">
        <v>1</v>
      </c>
      <c r="E59" s="54">
        <f>TRUNC(단가대비표!O63*1/8*16/12*25/20, 1)</f>
        <v>0</v>
      </c>
      <c r="F59" s="55">
        <f>TRUNC(E59*D59,1)</f>
        <v>0</v>
      </c>
      <c r="G59" s="54">
        <f>TRUNC(단가대비표!P63*1/8*16/12*25/20, 1)</f>
        <v>28571.4</v>
      </c>
      <c r="H59" s="55">
        <f>TRUNC(G59*D59,1)</f>
        <v>28571.4</v>
      </c>
      <c r="I59" s="54">
        <f>TRUNC(단가대비표!V63*1/8*16/12*25/20, 1)</f>
        <v>0</v>
      </c>
      <c r="J59" s="55">
        <f>TRUNC(I59*D59,1)</f>
        <v>0</v>
      </c>
      <c r="K59" s="54">
        <f t="shared" si="6"/>
        <v>28571.4</v>
      </c>
      <c r="L59" s="55">
        <f t="shared" si="6"/>
        <v>28571.4</v>
      </c>
      <c r="M59" s="9" t="s">
        <v>51</v>
      </c>
      <c r="N59" s="2" t="s">
        <v>748</v>
      </c>
      <c r="O59" s="2" t="s">
        <v>665</v>
      </c>
      <c r="P59" s="2" t="s">
        <v>60</v>
      </c>
      <c r="Q59" s="2" t="s">
        <v>60</v>
      </c>
      <c r="R59" s="2" t="s">
        <v>59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51</v>
      </c>
      <c r="AW59" s="2" t="s">
        <v>758</v>
      </c>
      <c r="AX59" s="2" t="s">
        <v>59</v>
      </c>
      <c r="AY59" s="2" t="s">
        <v>51</v>
      </c>
    </row>
    <row r="60" spans="1:51" ht="30" customHeight="1">
      <c r="A60" s="9" t="s">
        <v>282</v>
      </c>
      <c r="B60" s="9" t="s">
        <v>51</v>
      </c>
      <c r="C60" s="9" t="s">
        <v>51</v>
      </c>
      <c r="D60" s="53"/>
      <c r="E60" s="54"/>
      <c r="F60" s="55">
        <f>TRUNC(SUMIF(N56:N59, N55, F56:F59),0)</f>
        <v>1915</v>
      </c>
      <c r="G60" s="54"/>
      <c r="H60" s="55">
        <f>TRUNC(SUMIF(N56:N59, N55, H56:H59),0)</f>
        <v>28571</v>
      </c>
      <c r="I60" s="54"/>
      <c r="J60" s="55">
        <f>TRUNC(SUMIF(N56:N59, N55, J56:J59),0)</f>
        <v>644</v>
      </c>
      <c r="K60" s="54"/>
      <c r="L60" s="55">
        <f>F60+H60+J60</f>
        <v>31130</v>
      </c>
      <c r="M60" s="9" t="s">
        <v>51</v>
      </c>
      <c r="N60" s="2" t="s">
        <v>78</v>
      </c>
      <c r="O60" s="2" t="s">
        <v>78</v>
      </c>
      <c r="P60" s="2" t="s">
        <v>51</v>
      </c>
      <c r="Q60" s="2" t="s">
        <v>51</v>
      </c>
      <c r="R60" s="2" t="s">
        <v>51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51</v>
      </c>
      <c r="AW60" s="2" t="s">
        <v>51</v>
      </c>
      <c r="AX60" s="2" t="s">
        <v>51</v>
      </c>
      <c r="AY60" s="2" t="s">
        <v>51</v>
      </c>
    </row>
  </sheetData>
  <mergeCells count="55">
    <mergeCell ref="A37:M37"/>
    <mergeCell ref="A44:M44"/>
    <mergeCell ref="A51:M51"/>
    <mergeCell ref="A55:M55"/>
    <mergeCell ref="A30:M30"/>
    <mergeCell ref="A23:M23"/>
    <mergeCell ref="A12:M12"/>
    <mergeCell ref="A16:M16"/>
    <mergeCell ref="A5:M5"/>
    <mergeCell ref="AR3:AR4"/>
    <mergeCell ref="AL3:AL4"/>
    <mergeCell ref="AM3:AM4"/>
    <mergeCell ref="AN3:AN4"/>
    <mergeCell ref="AO3:AO4"/>
    <mergeCell ref="AP3:AP4"/>
    <mergeCell ref="AQ3:AQ4"/>
    <mergeCell ref="AF3:AF4"/>
    <mergeCell ref="AG3:AG4"/>
    <mergeCell ref="AH3:AH4"/>
    <mergeCell ref="AI3:AI4"/>
    <mergeCell ref="AJ3:AJ4"/>
    <mergeCell ref="AS3:AS4"/>
    <mergeCell ref="AT3:AT4"/>
    <mergeCell ref="AU3:AU4"/>
    <mergeCell ref="AV3:AV4"/>
    <mergeCell ref="AW3:AW4"/>
    <mergeCell ref="AK3:AK4"/>
    <mergeCell ref="Z3:Z4"/>
    <mergeCell ref="AA3:AA4"/>
    <mergeCell ref="AB3:AB4"/>
    <mergeCell ref="AC3:AC4"/>
    <mergeCell ref="AD3:AD4"/>
    <mergeCell ref="AE3:AE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1:M1"/>
    <mergeCell ref="A3:A4"/>
    <mergeCell ref="B3:B4"/>
    <mergeCell ref="C3:C4"/>
    <mergeCell ref="D3:D4"/>
    <mergeCell ref="E3:F3"/>
    <mergeCell ref="G3:H3"/>
    <mergeCell ref="I3:J3"/>
    <mergeCell ref="K3:L3"/>
    <mergeCell ref="M3:M4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view="pageBreakPreview" topLeftCell="B1" zoomScale="60" workbookViewId="0">
      <selection activeCell="E6" sqref="E6"/>
    </sheetView>
  </sheetViews>
  <sheetFormatPr defaultRowHeight="17"/>
  <cols>
    <col min="1" max="1" width="11.58203125" hidden="1" customWidth="1"/>
    <col min="2" max="3" width="30.58203125" customWidth="1"/>
    <col min="4" max="4" width="4.58203125" customWidth="1"/>
    <col min="5" max="8" width="13.58203125" customWidth="1"/>
    <col min="9" max="9" width="8.58203125" customWidth="1"/>
    <col min="10" max="10" width="12.58203125" customWidth="1"/>
    <col min="11" max="11" width="11.58203125" hidden="1" customWidth="1"/>
  </cols>
  <sheetData>
    <row r="1" spans="1:11" ht="30" customHeight="1">
      <c r="A1" s="79" t="s">
        <v>759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ht="30" customHeight="1">
      <c r="A2" s="80" t="s">
        <v>1255</v>
      </c>
      <c r="B2" s="81"/>
      <c r="C2" s="81"/>
      <c r="D2" s="81"/>
      <c r="E2" s="81"/>
      <c r="F2" s="81"/>
      <c r="G2" s="81"/>
      <c r="H2" s="81"/>
      <c r="I2" s="81"/>
      <c r="J2" s="81"/>
    </row>
    <row r="3" spans="1:11" s="46" customFormat="1" ht="15" customHeight="1">
      <c r="A3" s="48" t="s">
        <v>1259</v>
      </c>
      <c r="B3" s="48" t="s">
        <v>1259</v>
      </c>
      <c r="C3" s="48"/>
      <c r="D3" s="48"/>
      <c r="E3" s="48"/>
      <c r="F3" s="47"/>
      <c r="G3" s="47"/>
    </row>
    <row r="4" spans="1:11" ht="30" customHeight="1">
      <c r="A4" s="5" t="s">
        <v>196</v>
      </c>
      <c r="B4" s="5" t="s">
        <v>1</v>
      </c>
      <c r="C4" s="5" t="s">
        <v>2</v>
      </c>
      <c r="D4" s="5" t="s">
        <v>3</v>
      </c>
      <c r="E4" s="5" t="s">
        <v>197</v>
      </c>
      <c r="F4" s="5" t="s">
        <v>198</v>
      </c>
      <c r="G4" s="5" t="s">
        <v>199</v>
      </c>
      <c r="H4" s="5" t="s">
        <v>200</v>
      </c>
      <c r="I4" s="5" t="s">
        <v>201</v>
      </c>
      <c r="J4" s="5" t="s">
        <v>760</v>
      </c>
      <c r="K4" s="1" t="s">
        <v>761</v>
      </c>
    </row>
    <row r="5" spans="1:11" ht="30" customHeight="1">
      <c r="A5" s="9" t="s">
        <v>90</v>
      </c>
      <c r="B5" s="9" t="s">
        <v>86</v>
      </c>
      <c r="C5" s="9" t="s">
        <v>87</v>
      </c>
      <c r="D5" s="9" t="s">
        <v>88</v>
      </c>
      <c r="E5" s="17">
        <f>+중기단가산출서!B28</f>
        <v>345</v>
      </c>
      <c r="F5" s="17">
        <f>+중기단가산출서!C28</f>
        <v>6581</v>
      </c>
      <c r="G5" s="17">
        <f>+중기단가산출서!D28</f>
        <v>329</v>
      </c>
      <c r="H5" s="17">
        <f>SUM(E5:G5)</f>
        <v>7255</v>
      </c>
      <c r="I5" s="9" t="s">
        <v>89</v>
      </c>
      <c r="J5" s="9" t="s">
        <v>51</v>
      </c>
      <c r="K5" s="2" t="s">
        <v>90</v>
      </c>
    </row>
    <row r="6" spans="1:11" ht="30" customHeight="1">
      <c r="A6" s="9" t="s">
        <v>95</v>
      </c>
      <c r="B6" s="9" t="s">
        <v>92</v>
      </c>
      <c r="C6" s="9" t="s">
        <v>93</v>
      </c>
      <c r="D6" s="9" t="s">
        <v>88</v>
      </c>
      <c r="E6" s="17">
        <f>+중기단가산출서!B52</f>
        <v>233</v>
      </c>
      <c r="F6" s="17">
        <f>+중기단가산출서!C52</f>
        <v>4590</v>
      </c>
      <c r="G6" s="17">
        <f>+중기단가산출서!D52</f>
        <v>222</v>
      </c>
      <c r="H6" s="17">
        <f t="shared" ref="H6:H13" si="0">SUM(E6:G6)</f>
        <v>5045</v>
      </c>
      <c r="I6" s="9" t="s">
        <v>94</v>
      </c>
      <c r="J6" s="9" t="s">
        <v>51</v>
      </c>
      <c r="K6" s="2" t="s">
        <v>95</v>
      </c>
    </row>
    <row r="7" spans="1:11" ht="30" customHeight="1">
      <c r="A7" s="9" t="s">
        <v>100</v>
      </c>
      <c r="B7" s="9" t="s">
        <v>97</v>
      </c>
      <c r="C7" s="9" t="s">
        <v>98</v>
      </c>
      <c r="D7" s="9" t="s">
        <v>88</v>
      </c>
      <c r="E7" s="17">
        <f>+중기단가산출서!B70</f>
        <v>245</v>
      </c>
      <c r="F7" s="17">
        <f>+중기단가산출서!C70</f>
        <v>671</v>
      </c>
      <c r="G7" s="17">
        <f>+중기단가산출서!D70</f>
        <v>233</v>
      </c>
      <c r="H7" s="17">
        <f t="shared" si="0"/>
        <v>1149</v>
      </c>
      <c r="I7" s="9" t="s">
        <v>99</v>
      </c>
      <c r="J7" s="9" t="s">
        <v>51</v>
      </c>
      <c r="K7" s="2" t="s">
        <v>100</v>
      </c>
    </row>
    <row r="8" spans="1:11" ht="30" customHeight="1">
      <c r="A8" s="9" t="s">
        <v>146</v>
      </c>
      <c r="B8" s="9" t="s">
        <v>143</v>
      </c>
      <c r="C8" s="9" t="s">
        <v>144</v>
      </c>
      <c r="D8" s="9" t="s">
        <v>88</v>
      </c>
      <c r="E8" s="17">
        <f>+중기단가산출서!B119</f>
        <v>56708</v>
      </c>
      <c r="F8" s="17">
        <f>+중기단가산출서!C119</f>
        <v>59065</v>
      </c>
      <c r="G8" s="17">
        <f>+중기단가산출서!D119</f>
        <v>40644</v>
      </c>
      <c r="H8" s="17">
        <f t="shared" si="0"/>
        <v>156417</v>
      </c>
      <c r="I8" s="9" t="s">
        <v>145</v>
      </c>
      <c r="J8" s="9" t="s">
        <v>51</v>
      </c>
      <c r="K8" s="2" t="s">
        <v>146</v>
      </c>
    </row>
    <row r="9" spans="1:11" ht="30" customHeight="1">
      <c r="A9" s="9" t="s">
        <v>152</v>
      </c>
      <c r="B9" s="9" t="s">
        <v>148</v>
      </c>
      <c r="C9" s="9" t="s">
        <v>149</v>
      </c>
      <c r="D9" s="9" t="s">
        <v>150</v>
      </c>
      <c r="E9" s="17">
        <f>+중기단가산출서!B134</f>
        <v>0</v>
      </c>
      <c r="F9" s="17">
        <f>+중기단가산출서!C134</f>
        <v>0</v>
      </c>
      <c r="G9" s="17">
        <f>+중기단가산출서!D134</f>
        <v>12328</v>
      </c>
      <c r="H9" s="17">
        <f t="shared" si="0"/>
        <v>12328</v>
      </c>
      <c r="I9" s="9" t="s">
        <v>151</v>
      </c>
      <c r="J9" s="9" t="s">
        <v>51</v>
      </c>
      <c r="K9" s="2" t="s">
        <v>152</v>
      </c>
    </row>
    <row r="10" spans="1:11" ht="30" customHeight="1">
      <c r="A10" s="9" t="s">
        <v>156</v>
      </c>
      <c r="B10" s="9" t="s">
        <v>148</v>
      </c>
      <c r="C10" s="9" t="s">
        <v>154</v>
      </c>
      <c r="D10" s="9" t="s">
        <v>150</v>
      </c>
      <c r="E10" s="17">
        <f>+중기단가산출서!B149</f>
        <v>0</v>
      </c>
      <c r="F10" s="17">
        <f>+중기단가산출서!C149</f>
        <v>0</v>
      </c>
      <c r="G10" s="17">
        <f>+중기단가산출서!D149</f>
        <v>16290</v>
      </c>
      <c r="H10" s="17">
        <f t="shared" si="0"/>
        <v>16290</v>
      </c>
      <c r="I10" s="9" t="s">
        <v>155</v>
      </c>
      <c r="J10" s="9" t="s">
        <v>51</v>
      </c>
      <c r="K10" s="2" t="s">
        <v>156</v>
      </c>
    </row>
    <row r="11" spans="1:11" ht="30" customHeight="1">
      <c r="A11" s="9" t="s">
        <v>161</v>
      </c>
      <c r="B11" s="9" t="s">
        <v>158</v>
      </c>
      <c r="C11" s="9" t="s">
        <v>159</v>
      </c>
      <c r="D11" s="9" t="s">
        <v>150</v>
      </c>
      <c r="E11" s="17">
        <f>+중기단가산출서!B171</f>
        <v>537</v>
      </c>
      <c r="F11" s="17">
        <f>+중기단가산출서!C171</f>
        <v>14987</v>
      </c>
      <c r="G11" s="17">
        <f>+중기단가산출서!D171</f>
        <v>165</v>
      </c>
      <c r="H11" s="17">
        <f t="shared" si="0"/>
        <v>15689</v>
      </c>
      <c r="I11" s="9" t="s">
        <v>160</v>
      </c>
      <c r="J11" s="9" t="s">
        <v>51</v>
      </c>
      <c r="K11" s="2" t="s">
        <v>161</v>
      </c>
    </row>
    <row r="12" spans="1:11" ht="30" customHeight="1">
      <c r="A12" s="9" t="s">
        <v>175</v>
      </c>
      <c r="B12" s="9" t="s">
        <v>173</v>
      </c>
      <c r="C12" s="9" t="s">
        <v>51</v>
      </c>
      <c r="D12" s="9" t="s">
        <v>150</v>
      </c>
      <c r="E12" s="17">
        <f>+중기단가산출서!B182</f>
        <v>0</v>
      </c>
      <c r="F12" s="17">
        <f>+중기단가산출서!C182</f>
        <v>5291</v>
      </c>
      <c r="G12" s="17">
        <f>+중기단가산출서!D182</f>
        <v>0</v>
      </c>
      <c r="H12" s="17">
        <f t="shared" si="0"/>
        <v>5291</v>
      </c>
      <c r="I12" s="9" t="s">
        <v>174</v>
      </c>
      <c r="J12" s="9" t="s">
        <v>51</v>
      </c>
      <c r="K12" s="2" t="s">
        <v>175</v>
      </c>
    </row>
    <row r="13" spans="1:11" ht="30" customHeight="1">
      <c r="A13" s="9" t="s">
        <v>1228</v>
      </c>
      <c r="B13" s="9" t="s">
        <v>1229</v>
      </c>
      <c r="C13" s="9" t="s">
        <v>144</v>
      </c>
      <c r="D13" s="9" t="s">
        <v>88</v>
      </c>
      <c r="E13" s="17">
        <f>+중기단가산출서!B231</f>
        <v>2707</v>
      </c>
      <c r="F13" s="17">
        <f>+중기단가산출서!C231</f>
        <v>2819</v>
      </c>
      <c r="G13" s="17">
        <f>+중기단가산출서!D231</f>
        <v>1940</v>
      </c>
      <c r="H13" s="17">
        <f t="shared" si="0"/>
        <v>7466</v>
      </c>
      <c r="I13" s="9" t="s">
        <v>1230</v>
      </c>
      <c r="J13" s="9" t="s">
        <v>51</v>
      </c>
      <c r="K13" s="2" t="s">
        <v>1228</v>
      </c>
    </row>
    <row r="14" spans="1:11" ht="30" customHeight="1"/>
    <row r="15" spans="1:11" ht="30" customHeight="1"/>
    <row r="16" spans="1:11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mergeCells count="2">
    <mergeCell ref="A1:J1"/>
    <mergeCell ref="A2:J2"/>
  </mergeCells>
  <phoneticPr fontId="3" type="noConversion"/>
  <pageMargins left="0.78740157480314965" right="0" top="0.39370078740157483" bottom="0.39370078740157483" header="0" footer="0"/>
  <pageSetup paperSize="9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4"/>
  <sheetViews>
    <sheetView view="pageBreakPreview" topLeftCell="A4" zoomScale="60" workbookViewId="0">
      <selection activeCell="E52" sqref="E52"/>
    </sheetView>
  </sheetViews>
  <sheetFormatPr defaultRowHeight="17"/>
  <cols>
    <col min="1" max="1" width="77.58203125" customWidth="1"/>
    <col min="2" max="5" width="13.58203125" customWidth="1"/>
    <col min="6" max="6" width="12.58203125" customWidth="1"/>
    <col min="7" max="8" width="11.58203125" hidden="1" customWidth="1"/>
    <col min="9" max="10" width="30.58203125" hidden="1" customWidth="1"/>
    <col min="11" max="11" width="6.58203125" hidden="1" customWidth="1"/>
    <col min="12" max="12" width="13.58203125" hidden="1" customWidth="1"/>
  </cols>
  <sheetData>
    <row r="1" spans="1:12" ht="30" customHeight="1">
      <c r="A1" s="79" t="s">
        <v>762</v>
      </c>
      <c r="B1" s="79"/>
      <c r="C1" s="79"/>
      <c r="D1" s="79"/>
      <c r="E1" s="79"/>
      <c r="F1" s="79"/>
    </row>
    <row r="2" spans="1:12" ht="30" customHeight="1">
      <c r="A2" s="70" t="s">
        <v>1255</v>
      </c>
      <c r="B2" s="70"/>
      <c r="C2" s="70"/>
      <c r="D2" s="70"/>
      <c r="E2" s="70"/>
      <c r="F2" s="70"/>
    </row>
    <row r="3" spans="1:12" s="46" customFormat="1" ht="15" customHeight="1">
      <c r="A3" s="48" t="s">
        <v>1252</v>
      </c>
      <c r="B3" s="48"/>
      <c r="C3" s="48"/>
      <c r="D3" s="48"/>
      <c r="E3" s="48"/>
      <c r="F3" s="47"/>
      <c r="G3" s="47"/>
    </row>
    <row r="4" spans="1:12" ht="30" customHeight="1">
      <c r="A4" s="33" t="s">
        <v>763</v>
      </c>
      <c r="B4" s="5" t="s">
        <v>197</v>
      </c>
      <c r="C4" s="5" t="s">
        <v>198</v>
      </c>
      <c r="D4" s="5" t="s">
        <v>199</v>
      </c>
      <c r="E4" s="5" t="s">
        <v>200</v>
      </c>
      <c r="F4" s="5" t="s">
        <v>760</v>
      </c>
      <c r="G4" s="1" t="s">
        <v>761</v>
      </c>
      <c r="H4" s="1" t="s">
        <v>764</v>
      </c>
      <c r="I4" s="1" t="s">
        <v>765</v>
      </c>
      <c r="J4" s="1" t="s">
        <v>766</v>
      </c>
      <c r="K4" s="1" t="s">
        <v>3</v>
      </c>
      <c r="L4" s="1" t="s">
        <v>4</v>
      </c>
    </row>
    <row r="5" spans="1:12" ht="20.149999999999999" customHeight="1">
      <c r="A5" s="40" t="s">
        <v>767</v>
      </c>
      <c r="B5" s="18"/>
      <c r="C5" s="18"/>
      <c r="D5" s="18"/>
      <c r="E5" s="18"/>
      <c r="F5" s="19" t="s">
        <v>51</v>
      </c>
      <c r="G5" s="1" t="s">
        <v>90</v>
      </c>
      <c r="I5" s="1" t="s">
        <v>86</v>
      </c>
      <c r="J5" s="1" t="s">
        <v>87</v>
      </c>
      <c r="K5" s="1" t="s">
        <v>88</v>
      </c>
    </row>
    <row r="6" spans="1:12" ht="20.149999999999999" customHeight="1">
      <c r="A6" s="41" t="s">
        <v>51</v>
      </c>
      <c r="B6" s="21"/>
      <c r="C6" s="21"/>
      <c r="D6" s="21"/>
      <c r="E6" s="21"/>
      <c r="F6" s="20" t="s">
        <v>51</v>
      </c>
      <c r="G6" s="1" t="s">
        <v>90</v>
      </c>
      <c r="H6" s="1" t="s">
        <v>768</v>
      </c>
      <c r="I6" s="1" t="s">
        <v>51</v>
      </c>
      <c r="J6" s="1" t="s">
        <v>51</v>
      </c>
      <c r="K6" s="1" t="s">
        <v>51</v>
      </c>
      <c r="L6">
        <v>1</v>
      </c>
    </row>
    <row r="7" spans="1:12" ht="20.149999999999999" customHeight="1">
      <c r="A7" s="41" t="s">
        <v>769</v>
      </c>
      <c r="B7" s="21">
        <v>0</v>
      </c>
      <c r="C7" s="21">
        <v>0</v>
      </c>
      <c r="D7" s="21">
        <v>0</v>
      </c>
      <c r="E7" s="21">
        <v>0</v>
      </c>
      <c r="F7" s="20" t="s">
        <v>51</v>
      </c>
      <c r="G7" s="1" t="s">
        <v>90</v>
      </c>
      <c r="H7" s="1" t="s">
        <v>770</v>
      </c>
      <c r="I7" s="1" t="s">
        <v>771</v>
      </c>
      <c r="J7" s="1" t="s">
        <v>51</v>
      </c>
      <c r="K7" s="1" t="s">
        <v>51</v>
      </c>
    </row>
    <row r="8" spans="1:12" ht="20.149999999999999" customHeight="1">
      <c r="A8" s="41" t="s">
        <v>772</v>
      </c>
      <c r="B8" s="21">
        <v>0</v>
      </c>
      <c r="C8" s="21">
        <v>0</v>
      </c>
      <c r="D8" s="21">
        <v>0</v>
      </c>
      <c r="E8" s="21">
        <v>0</v>
      </c>
      <c r="F8" s="20" t="s">
        <v>51</v>
      </c>
      <c r="G8" s="1" t="s">
        <v>90</v>
      </c>
      <c r="H8" s="1" t="s">
        <v>770</v>
      </c>
      <c r="I8" s="1" t="s">
        <v>51</v>
      </c>
      <c r="J8" s="1" t="s">
        <v>51</v>
      </c>
      <c r="K8" s="1" t="s">
        <v>51</v>
      </c>
    </row>
    <row r="9" spans="1:12" ht="20.149999999999999" customHeight="1">
      <c r="A9" s="41" t="s">
        <v>773</v>
      </c>
      <c r="B9" s="21">
        <v>0</v>
      </c>
      <c r="C9" s="21">
        <v>0</v>
      </c>
      <c r="D9" s="21">
        <v>0</v>
      </c>
      <c r="E9" s="21">
        <v>0</v>
      </c>
      <c r="F9" s="20" t="s">
        <v>51</v>
      </c>
      <c r="G9" s="1" t="s">
        <v>90</v>
      </c>
      <c r="H9" s="1" t="s">
        <v>770</v>
      </c>
      <c r="I9" s="1" t="s">
        <v>774</v>
      </c>
      <c r="J9" s="1" t="s">
        <v>51</v>
      </c>
      <c r="K9" s="1" t="s">
        <v>51</v>
      </c>
    </row>
    <row r="10" spans="1:12" ht="20.149999999999999" customHeight="1">
      <c r="A10" s="41" t="s">
        <v>775</v>
      </c>
      <c r="B10" s="21">
        <v>0</v>
      </c>
      <c r="C10" s="21">
        <v>0</v>
      </c>
      <c r="D10" s="21">
        <v>0</v>
      </c>
      <c r="E10" s="21">
        <v>0</v>
      </c>
      <c r="F10" s="20" t="s">
        <v>51</v>
      </c>
      <c r="G10" s="1" t="s">
        <v>90</v>
      </c>
      <c r="H10" s="1" t="s">
        <v>770</v>
      </c>
      <c r="I10" s="1" t="s">
        <v>776</v>
      </c>
      <c r="J10" s="1" t="s">
        <v>51</v>
      </c>
      <c r="K10" s="1" t="s">
        <v>51</v>
      </c>
    </row>
    <row r="11" spans="1:12" ht="20.149999999999999" customHeight="1">
      <c r="A11" s="41" t="s">
        <v>777</v>
      </c>
      <c r="B11" s="21">
        <v>0</v>
      </c>
      <c r="C11" s="21">
        <v>0</v>
      </c>
      <c r="D11" s="21">
        <v>0</v>
      </c>
      <c r="E11" s="21">
        <v>0</v>
      </c>
      <c r="F11" s="20" t="s">
        <v>51</v>
      </c>
      <c r="G11" s="1" t="s">
        <v>90</v>
      </c>
      <c r="H11" s="1" t="s">
        <v>770</v>
      </c>
      <c r="I11" s="1" t="s">
        <v>778</v>
      </c>
      <c r="J11" s="1" t="s">
        <v>51</v>
      </c>
      <c r="K11" s="1" t="s">
        <v>51</v>
      </c>
    </row>
    <row r="12" spans="1:12" ht="20.149999999999999" customHeight="1">
      <c r="A12" s="41" t="s">
        <v>779</v>
      </c>
      <c r="B12" s="21">
        <v>0</v>
      </c>
      <c r="C12" s="21">
        <v>0</v>
      </c>
      <c r="D12" s="21">
        <v>0</v>
      </c>
      <c r="E12" s="21">
        <v>0</v>
      </c>
      <c r="F12" s="20" t="s">
        <v>51</v>
      </c>
      <c r="G12" s="1" t="s">
        <v>90</v>
      </c>
      <c r="H12" s="1" t="s">
        <v>770</v>
      </c>
      <c r="I12" s="1" t="s">
        <v>780</v>
      </c>
      <c r="J12" s="1" t="s">
        <v>51</v>
      </c>
      <c r="K12" s="1" t="s">
        <v>51</v>
      </c>
    </row>
    <row r="13" spans="1:12" ht="20.149999999999999" customHeight="1">
      <c r="A13" s="41" t="s">
        <v>781</v>
      </c>
      <c r="B13" s="21">
        <v>0</v>
      </c>
      <c r="C13" s="21">
        <v>0</v>
      </c>
      <c r="D13" s="21">
        <v>0</v>
      </c>
      <c r="E13" s="21">
        <v>0</v>
      </c>
      <c r="F13" s="20" t="s">
        <v>51</v>
      </c>
      <c r="G13" s="1" t="s">
        <v>90</v>
      </c>
      <c r="H13" s="1" t="s">
        <v>770</v>
      </c>
      <c r="I13" s="1" t="s">
        <v>782</v>
      </c>
      <c r="J13" s="1" t="s">
        <v>51</v>
      </c>
      <c r="K13" s="1" t="s">
        <v>51</v>
      </c>
    </row>
    <row r="14" spans="1:12" ht="20.149999999999999" customHeight="1">
      <c r="A14" s="41" t="s">
        <v>783</v>
      </c>
      <c r="B14" s="21">
        <v>0</v>
      </c>
      <c r="C14" s="21">
        <v>0</v>
      </c>
      <c r="D14" s="21">
        <v>0</v>
      </c>
      <c r="E14" s="21">
        <v>0</v>
      </c>
      <c r="F14" s="20" t="s">
        <v>51</v>
      </c>
      <c r="G14" s="1" t="s">
        <v>90</v>
      </c>
      <c r="H14" s="1" t="s">
        <v>770</v>
      </c>
      <c r="I14" s="1" t="s">
        <v>784</v>
      </c>
      <c r="J14" s="1" t="s">
        <v>51</v>
      </c>
      <c r="K14" s="1" t="s">
        <v>51</v>
      </c>
    </row>
    <row r="15" spans="1:12" ht="20.149999999999999" customHeight="1">
      <c r="A15" s="41" t="s">
        <v>785</v>
      </c>
      <c r="B15" s="21">
        <v>0</v>
      </c>
      <c r="C15" s="21">
        <v>0</v>
      </c>
      <c r="D15" s="21">
        <v>0</v>
      </c>
      <c r="E15" s="21">
        <v>0</v>
      </c>
      <c r="F15" s="20" t="s">
        <v>51</v>
      </c>
      <c r="G15" s="1" t="s">
        <v>90</v>
      </c>
      <c r="H15" s="1" t="s">
        <v>770</v>
      </c>
      <c r="I15" s="1" t="s">
        <v>786</v>
      </c>
      <c r="J15" s="1" t="s">
        <v>51</v>
      </c>
      <c r="K15" s="1" t="s">
        <v>51</v>
      </c>
    </row>
    <row r="16" spans="1:12" ht="20.149999999999999" customHeight="1">
      <c r="A16" s="41" t="s">
        <v>772</v>
      </c>
      <c r="B16" s="21">
        <v>0</v>
      </c>
      <c r="C16" s="21">
        <v>0</v>
      </c>
      <c r="D16" s="21">
        <v>0</v>
      </c>
      <c r="E16" s="21">
        <v>0</v>
      </c>
      <c r="F16" s="20" t="s">
        <v>51</v>
      </c>
      <c r="G16" s="1" t="s">
        <v>90</v>
      </c>
      <c r="H16" s="1" t="s">
        <v>770</v>
      </c>
      <c r="I16" s="1" t="s">
        <v>51</v>
      </c>
      <c r="J16" s="1" t="s">
        <v>51</v>
      </c>
      <c r="K16" s="1" t="s">
        <v>51</v>
      </c>
    </row>
    <row r="17" spans="1:12" ht="20.149999999999999" customHeight="1">
      <c r="A17" s="41" t="s">
        <v>787</v>
      </c>
      <c r="B17" s="21">
        <v>345.8</v>
      </c>
      <c r="C17" s="21">
        <v>0</v>
      </c>
      <c r="D17" s="21">
        <v>0</v>
      </c>
      <c r="E17" s="21">
        <f>SUM(B17:D17)</f>
        <v>345.8</v>
      </c>
      <c r="F17" s="20" t="s">
        <v>51</v>
      </c>
      <c r="G17" s="1" t="s">
        <v>90</v>
      </c>
      <c r="H17" s="1" t="s">
        <v>770</v>
      </c>
      <c r="I17" s="1" t="s">
        <v>788</v>
      </c>
      <c r="J17" s="1" t="s">
        <v>51</v>
      </c>
      <c r="K17" s="1" t="s">
        <v>51</v>
      </c>
    </row>
    <row r="18" spans="1:12" ht="20.149999999999999" customHeight="1">
      <c r="A18" s="41" t="s">
        <v>789</v>
      </c>
      <c r="B18" s="21">
        <v>0</v>
      </c>
      <c r="C18" s="21">
        <v>946.5</v>
      </c>
      <c r="D18" s="21">
        <v>0</v>
      </c>
      <c r="E18" s="21">
        <f>SUM(B18:D18)</f>
        <v>946.5</v>
      </c>
      <c r="F18" s="20" t="s">
        <v>51</v>
      </c>
      <c r="G18" s="1" t="s">
        <v>90</v>
      </c>
      <c r="H18" s="1" t="s">
        <v>770</v>
      </c>
      <c r="I18" s="1" t="s">
        <v>790</v>
      </c>
      <c r="J18" s="1" t="s">
        <v>51</v>
      </c>
      <c r="K18" s="1" t="s">
        <v>51</v>
      </c>
    </row>
    <row r="19" spans="1:12" ht="20.149999999999999" customHeight="1">
      <c r="A19" s="41" t="s">
        <v>791</v>
      </c>
      <c r="B19" s="21">
        <v>0</v>
      </c>
      <c r="C19" s="21">
        <v>0</v>
      </c>
      <c r="D19" s="21">
        <v>329.6</v>
      </c>
      <c r="E19" s="21">
        <f>SUM(B19:D19)</f>
        <v>329.6</v>
      </c>
      <c r="F19" s="20" t="s">
        <v>51</v>
      </c>
      <c r="G19" s="1" t="s">
        <v>90</v>
      </c>
      <c r="H19" s="1" t="s">
        <v>770</v>
      </c>
      <c r="I19" s="1" t="s">
        <v>792</v>
      </c>
      <c r="J19" s="1" t="s">
        <v>51</v>
      </c>
      <c r="K19" s="1" t="s">
        <v>51</v>
      </c>
    </row>
    <row r="20" spans="1:12" ht="20.149999999999999" customHeight="1">
      <c r="A20" s="41" t="s">
        <v>793</v>
      </c>
      <c r="B20" s="21">
        <f>SUM(B17:B19)</f>
        <v>345.8</v>
      </c>
      <c r="C20" s="21">
        <f t="shared" ref="C20:D20" si="0">SUM(C17:C19)</f>
        <v>946.5</v>
      </c>
      <c r="D20" s="21">
        <f t="shared" si="0"/>
        <v>329.6</v>
      </c>
      <c r="E20" s="21">
        <f>SUM(B20:D20)</f>
        <v>1621.9</v>
      </c>
      <c r="F20" s="20" t="s">
        <v>51</v>
      </c>
      <c r="G20" s="1" t="s">
        <v>90</v>
      </c>
      <c r="H20" s="1" t="s">
        <v>770</v>
      </c>
      <c r="I20" s="1" t="s">
        <v>794</v>
      </c>
      <c r="J20" s="1" t="s">
        <v>51</v>
      </c>
      <c r="K20" s="1" t="s">
        <v>51</v>
      </c>
    </row>
    <row r="21" spans="1:12" ht="20.149999999999999" customHeight="1">
      <c r="A21" s="41" t="s">
        <v>772</v>
      </c>
      <c r="B21" s="21">
        <v>0</v>
      </c>
      <c r="C21" s="21">
        <v>0</v>
      </c>
      <c r="D21" s="21">
        <v>0</v>
      </c>
      <c r="E21" s="21">
        <v>0</v>
      </c>
      <c r="F21" s="20" t="s">
        <v>51</v>
      </c>
      <c r="G21" s="1" t="s">
        <v>90</v>
      </c>
      <c r="H21" s="1" t="s">
        <v>770</v>
      </c>
      <c r="I21" s="1" t="s">
        <v>51</v>
      </c>
      <c r="J21" s="1" t="s">
        <v>51</v>
      </c>
      <c r="K21" s="1" t="s">
        <v>51</v>
      </c>
    </row>
    <row r="22" spans="1:12" ht="20.149999999999999" customHeight="1">
      <c r="A22" s="41" t="s">
        <v>795</v>
      </c>
      <c r="B22" s="21">
        <v>0</v>
      </c>
      <c r="C22" s="21">
        <v>0</v>
      </c>
      <c r="D22" s="21">
        <v>0</v>
      </c>
      <c r="E22" s="21">
        <v>0</v>
      </c>
      <c r="F22" s="20" t="s">
        <v>51</v>
      </c>
      <c r="G22" s="1" t="s">
        <v>90</v>
      </c>
      <c r="H22" s="1" t="s">
        <v>770</v>
      </c>
      <c r="I22" s="1" t="s">
        <v>796</v>
      </c>
      <c r="J22" s="1" t="s">
        <v>51</v>
      </c>
      <c r="K22" s="1" t="s">
        <v>51</v>
      </c>
    </row>
    <row r="23" spans="1:12" ht="20.149999999999999" customHeight="1">
      <c r="A23" s="41" t="s">
        <v>797</v>
      </c>
      <c r="B23" s="21">
        <v>0</v>
      </c>
      <c r="C23" s="21">
        <v>0</v>
      </c>
      <c r="D23" s="21">
        <v>0</v>
      </c>
      <c r="E23" s="21">
        <v>0</v>
      </c>
      <c r="F23" s="20" t="s">
        <v>51</v>
      </c>
      <c r="G23" s="1" t="s">
        <v>90</v>
      </c>
      <c r="H23" s="1" t="s">
        <v>770</v>
      </c>
      <c r="I23" s="1" t="s">
        <v>798</v>
      </c>
      <c r="J23" s="1" t="s">
        <v>51</v>
      </c>
      <c r="K23" s="1" t="s">
        <v>51</v>
      </c>
    </row>
    <row r="24" spans="1:12" ht="20.149999999999999" customHeight="1">
      <c r="A24" s="41" t="s">
        <v>772</v>
      </c>
      <c r="B24" s="21">
        <v>0</v>
      </c>
      <c r="C24" s="21">
        <v>0</v>
      </c>
      <c r="D24" s="21">
        <v>0</v>
      </c>
      <c r="E24" s="21">
        <v>0</v>
      </c>
      <c r="F24" s="20" t="s">
        <v>51</v>
      </c>
      <c r="G24" s="1" t="s">
        <v>90</v>
      </c>
      <c r="H24" s="1" t="s">
        <v>770</v>
      </c>
      <c r="I24" s="1" t="s">
        <v>51</v>
      </c>
      <c r="J24" s="1" t="s">
        <v>51</v>
      </c>
      <c r="K24" s="1" t="s">
        <v>51</v>
      </c>
    </row>
    <row r="25" spans="1:12" ht="20.149999999999999" customHeight="1">
      <c r="A25" s="41" t="s">
        <v>799</v>
      </c>
      <c r="B25" s="21">
        <v>0</v>
      </c>
      <c r="C25" s="21">
        <v>0</v>
      </c>
      <c r="D25" s="21">
        <v>0</v>
      </c>
      <c r="E25" s="21">
        <v>0</v>
      </c>
      <c r="F25" s="20" t="s">
        <v>51</v>
      </c>
      <c r="G25" s="1" t="s">
        <v>90</v>
      </c>
      <c r="H25" s="1" t="s">
        <v>770</v>
      </c>
      <c r="I25" s="1" t="s">
        <v>800</v>
      </c>
      <c r="J25" s="1" t="s">
        <v>51</v>
      </c>
      <c r="K25" s="1" t="s">
        <v>51</v>
      </c>
    </row>
    <row r="26" spans="1:12" ht="20.149999999999999" customHeight="1">
      <c r="A26" s="41" t="s">
        <v>801</v>
      </c>
      <c r="B26" s="21">
        <v>0</v>
      </c>
      <c r="C26" s="21">
        <v>5634.8</v>
      </c>
      <c r="D26" s="21">
        <v>0</v>
      </c>
      <c r="E26" s="21">
        <f t="shared" ref="E26:E27" si="1">SUM(B26:D26)</f>
        <v>5634.8</v>
      </c>
      <c r="F26" s="20" t="s">
        <v>51</v>
      </c>
      <c r="G26" s="1" t="s">
        <v>90</v>
      </c>
      <c r="H26" s="1" t="s">
        <v>770</v>
      </c>
      <c r="I26" s="1" t="s">
        <v>802</v>
      </c>
      <c r="J26" s="1" t="s">
        <v>51</v>
      </c>
      <c r="K26" s="1" t="s">
        <v>51</v>
      </c>
    </row>
    <row r="27" spans="1:12" ht="20.149999999999999" customHeight="1">
      <c r="A27" s="41" t="s">
        <v>793</v>
      </c>
      <c r="B27" s="21">
        <f>+B26</f>
        <v>0</v>
      </c>
      <c r="C27" s="21">
        <f t="shared" ref="C27:D27" si="2">+C26</f>
        <v>5634.8</v>
      </c>
      <c r="D27" s="21">
        <f t="shared" si="2"/>
        <v>0</v>
      </c>
      <c r="E27" s="21">
        <f t="shared" si="1"/>
        <v>5634.8</v>
      </c>
      <c r="F27" s="20" t="s">
        <v>51</v>
      </c>
      <c r="G27" s="1" t="s">
        <v>90</v>
      </c>
      <c r="H27" s="1" t="s">
        <v>770</v>
      </c>
      <c r="I27" s="1" t="s">
        <v>794</v>
      </c>
      <c r="J27" s="1" t="s">
        <v>51</v>
      </c>
      <c r="K27" s="1" t="s">
        <v>51</v>
      </c>
    </row>
    <row r="28" spans="1:12" ht="20.149999999999999" customHeight="1">
      <c r="A28" s="41" t="s">
        <v>803</v>
      </c>
      <c r="B28" s="22">
        <f>+TRUNC(B27+B20,0)</f>
        <v>345</v>
      </c>
      <c r="C28" s="22">
        <f t="shared" ref="C28:D28" si="3">+TRUNC(C27+C20,0)</f>
        <v>6581</v>
      </c>
      <c r="D28" s="22">
        <f t="shared" si="3"/>
        <v>329</v>
      </c>
      <c r="E28" s="22">
        <f>SUM(B28:D28)</f>
        <v>7255</v>
      </c>
      <c r="F28" s="23"/>
    </row>
    <row r="29" spans="1:12" ht="20.149999999999999" customHeight="1">
      <c r="A29" s="42"/>
      <c r="B29" s="23"/>
      <c r="C29" s="23"/>
      <c r="D29" s="23"/>
      <c r="E29" s="23"/>
      <c r="F29" s="23"/>
    </row>
    <row r="30" spans="1:12" ht="20.149999999999999" customHeight="1">
      <c r="A30" s="42" t="s">
        <v>804</v>
      </c>
      <c r="B30" s="23"/>
      <c r="C30" s="23"/>
      <c r="D30" s="23"/>
      <c r="E30" s="23"/>
      <c r="F30" s="20" t="s">
        <v>51</v>
      </c>
      <c r="G30" s="1" t="s">
        <v>95</v>
      </c>
      <c r="I30" s="1" t="s">
        <v>92</v>
      </c>
      <c r="J30" s="1" t="s">
        <v>93</v>
      </c>
      <c r="K30" s="1" t="s">
        <v>88</v>
      </c>
    </row>
    <row r="31" spans="1:12" ht="20.149999999999999" customHeight="1">
      <c r="A31" s="41" t="s">
        <v>51</v>
      </c>
      <c r="B31" s="21"/>
      <c r="C31" s="21"/>
      <c r="D31" s="21"/>
      <c r="E31" s="21"/>
      <c r="F31" s="20" t="s">
        <v>51</v>
      </c>
      <c r="G31" s="1" t="s">
        <v>95</v>
      </c>
      <c r="H31" s="1" t="s">
        <v>768</v>
      </c>
      <c r="I31" s="1" t="s">
        <v>51</v>
      </c>
      <c r="J31" s="1" t="s">
        <v>51</v>
      </c>
      <c r="K31" s="1" t="s">
        <v>88</v>
      </c>
      <c r="L31">
        <v>1</v>
      </c>
    </row>
    <row r="32" spans="1:12" ht="20.149999999999999" customHeight="1">
      <c r="A32" s="41" t="s">
        <v>805</v>
      </c>
      <c r="B32" s="21">
        <v>0</v>
      </c>
      <c r="C32" s="21">
        <v>0</v>
      </c>
      <c r="D32" s="21">
        <v>0</v>
      </c>
      <c r="E32" s="21">
        <v>0</v>
      </c>
      <c r="F32" s="20" t="s">
        <v>51</v>
      </c>
      <c r="G32" s="1" t="s">
        <v>95</v>
      </c>
      <c r="H32" s="1" t="s">
        <v>770</v>
      </c>
      <c r="I32" s="1" t="s">
        <v>806</v>
      </c>
      <c r="J32" s="1" t="s">
        <v>51</v>
      </c>
      <c r="K32" s="1" t="s">
        <v>51</v>
      </c>
    </row>
    <row r="33" spans="1:11" ht="20.149999999999999" customHeight="1">
      <c r="A33" s="41" t="s">
        <v>807</v>
      </c>
      <c r="B33" s="21">
        <v>0</v>
      </c>
      <c r="C33" s="21">
        <v>0</v>
      </c>
      <c r="D33" s="21">
        <v>0</v>
      </c>
      <c r="E33" s="21">
        <v>0</v>
      </c>
      <c r="F33" s="20" t="s">
        <v>51</v>
      </c>
      <c r="G33" s="1" t="s">
        <v>95</v>
      </c>
      <c r="H33" s="1" t="s">
        <v>770</v>
      </c>
      <c r="I33" s="1" t="s">
        <v>808</v>
      </c>
      <c r="J33" s="1" t="s">
        <v>51</v>
      </c>
      <c r="K33" s="1" t="s">
        <v>51</v>
      </c>
    </row>
    <row r="34" spans="1:11" ht="20.149999999999999" customHeight="1">
      <c r="A34" s="41" t="s">
        <v>809</v>
      </c>
      <c r="B34" s="21">
        <v>0</v>
      </c>
      <c r="C34" s="21">
        <v>0</v>
      </c>
      <c r="D34" s="21">
        <v>0</v>
      </c>
      <c r="E34" s="21">
        <v>0</v>
      </c>
      <c r="F34" s="20" t="s">
        <v>51</v>
      </c>
      <c r="G34" s="1" t="s">
        <v>95</v>
      </c>
      <c r="H34" s="1" t="s">
        <v>770</v>
      </c>
      <c r="I34" s="1" t="s">
        <v>810</v>
      </c>
      <c r="J34" s="1" t="s">
        <v>51</v>
      </c>
      <c r="K34" s="1" t="s">
        <v>51</v>
      </c>
    </row>
    <row r="35" spans="1:11" ht="20.149999999999999" customHeight="1">
      <c r="A35" s="41" t="s">
        <v>811</v>
      </c>
      <c r="B35" s="21">
        <v>0</v>
      </c>
      <c r="C35" s="21">
        <v>0</v>
      </c>
      <c r="D35" s="21">
        <v>0</v>
      </c>
      <c r="E35" s="21">
        <v>0</v>
      </c>
      <c r="F35" s="20" t="s">
        <v>51</v>
      </c>
      <c r="G35" s="1" t="s">
        <v>95</v>
      </c>
      <c r="H35" s="1" t="s">
        <v>770</v>
      </c>
      <c r="I35" s="1" t="s">
        <v>812</v>
      </c>
      <c r="J35" s="1" t="s">
        <v>51</v>
      </c>
      <c r="K35" s="1" t="s">
        <v>51</v>
      </c>
    </row>
    <row r="36" spans="1:11" ht="20.149999999999999" customHeight="1">
      <c r="A36" s="41" t="s">
        <v>813</v>
      </c>
      <c r="B36" s="21">
        <v>0</v>
      </c>
      <c r="C36" s="21">
        <v>0</v>
      </c>
      <c r="D36" s="21">
        <v>0</v>
      </c>
      <c r="E36" s="21">
        <v>0</v>
      </c>
      <c r="F36" s="20" t="s">
        <v>51</v>
      </c>
      <c r="G36" s="1" t="s">
        <v>95</v>
      </c>
      <c r="H36" s="1" t="s">
        <v>770</v>
      </c>
      <c r="I36" s="1" t="s">
        <v>814</v>
      </c>
      <c r="J36" s="1" t="s">
        <v>51</v>
      </c>
      <c r="K36" s="1" t="s">
        <v>51</v>
      </c>
    </row>
    <row r="37" spans="1:11" ht="20.149999999999999" customHeight="1">
      <c r="A37" s="41" t="s">
        <v>815</v>
      </c>
      <c r="B37" s="21">
        <v>0</v>
      </c>
      <c r="C37" s="21">
        <v>0</v>
      </c>
      <c r="D37" s="21">
        <v>0</v>
      </c>
      <c r="E37" s="21">
        <v>0</v>
      </c>
      <c r="F37" s="20" t="s">
        <v>51</v>
      </c>
      <c r="G37" s="1" t="s">
        <v>95</v>
      </c>
      <c r="H37" s="1" t="s">
        <v>770</v>
      </c>
      <c r="I37" s="1" t="s">
        <v>816</v>
      </c>
      <c r="J37" s="1" t="s">
        <v>51</v>
      </c>
      <c r="K37" s="1" t="s">
        <v>51</v>
      </c>
    </row>
    <row r="38" spans="1:11" ht="20.149999999999999" customHeight="1">
      <c r="A38" s="41" t="s">
        <v>817</v>
      </c>
      <c r="B38" s="21">
        <v>0</v>
      </c>
      <c r="C38" s="21">
        <v>0</v>
      </c>
      <c r="D38" s="21">
        <v>0</v>
      </c>
      <c r="E38" s="21">
        <v>0</v>
      </c>
      <c r="F38" s="20" t="s">
        <v>51</v>
      </c>
      <c r="G38" s="1" t="s">
        <v>95</v>
      </c>
      <c r="H38" s="1" t="s">
        <v>770</v>
      </c>
      <c r="I38" s="1" t="s">
        <v>818</v>
      </c>
      <c r="J38" s="1" t="s">
        <v>51</v>
      </c>
      <c r="K38" s="1" t="s">
        <v>51</v>
      </c>
    </row>
    <row r="39" spans="1:11" ht="20.149999999999999" customHeight="1">
      <c r="A39" s="41" t="s">
        <v>819</v>
      </c>
      <c r="B39" s="21">
        <v>0</v>
      </c>
      <c r="C39" s="21">
        <v>0</v>
      </c>
      <c r="D39" s="21">
        <v>0</v>
      </c>
      <c r="E39" s="21">
        <v>0</v>
      </c>
      <c r="F39" s="20" t="s">
        <v>51</v>
      </c>
      <c r="G39" s="1" t="s">
        <v>95</v>
      </c>
      <c r="H39" s="1" t="s">
        <v>770</v>
      </c>
      <c r="I39" s="1" t="s">
        <v>820</v>
      </c>
      <c r="J39" s="1" t="s">
        <v>51</v>
      </c>
      <c r="K39" s="1" t="s">
        <v>51</v>
      </c>
    </row>
    <row r="40" spans="1:11" ht="20.149999999999999" customHeight="1">
      <c r="A40" s="41" t="s">
        <v>821</v>
      </c>
      <c r="B40" s="21">
        <v>0</v>
      </c>
      <c r="C40" s="21">
        <v>0</v>
      </c>
      <c r="D40" s="21">
        <v>0</v>
      </c>
      <c r="E40" s="21">
        <v>0</v>
      </c>
      <c r="F40" s="20" t="s">
        <v>51</v>
      </c>
      <c r="G40" s="1" t="s">
        <v>95</v>
      </c>
      <c r="H40" s="1" t="s">
        <v>770</v>
      </c>
      <c r="I40" s="1" t="s">
        <v>786</v>
      </c>
      <c r="J40" s="1" t="s">
        <v>51</v>
      </c>
      <c r="K40" s="1" t="s">
        <v>51</v>
      </c>
    </row>
    <row r="41" spans="1:11" ht="20.149999999999999" customHeight="1">
      <c r="A41" s="41" t="s">
        <v>822</v>
      </c>
      <c r="B41" s="21">
        <v>233.5</v>
      </c>
      <c r="C41" s="21">
        <v>0</v>
      </c>
      <c r="D41" s="21">
        <v>0</v>
      </c>
      <c r="E41" s="21">
        <f t="shared" ref="E41:E44" si="4">SUM(B41:D41)</f>
        <v>233.5</v>
      </c>
      <c r="F41" s="20" t="s">
        <v>51</v>
      </c>
      <c r="G41" s="1" t="s">
        <v>95</v>
      </c>
      <c r="H41" s="1" t="s">
        <v>770</v>
      </c>
      <c r="I41" s="1" t="s">
        <v>788</v>
      </c>
      <c r="J41" s="1" t="s">
        <v>51</v>
      </c>
      <c r="K41" s="1" t="s">
        <v>51</v>
      </c>
    </row>
    <row r="42" spans="1:11" ht="20.149999999999999" customHeight="1">
      <c r="A42" s="41" t="s">
        <v>823</v>
      </c>
      <c r="B42" s="21">
        <v>0</v>
      </c>
      <c r="C42" s="21">
        <v>639.20000000000005</v>
      </c>
      <c r="D42" s="21">
        <v>0</v>
      </c>
      <c r="E42" s="21">
        <f t="shared" si="4"/>
        <v>639.20000000000005</v>
      </c>
      <c r="F42" s="20" t="s">
        <v>51</v>
      </c>
      <c r="G42" s="1" t="s">
        <v>95</v>
      </c>
      <c r="H42" s="1" t="s">
        <v>770</v>
      </c>
      <c r="I42" s="1" t="s">
        <v>790</v>
      </c>
      <c r="J42" s="1" t="s">
        <v>51</v>
      </c>
      <c r="K42" s="1" t="s">
        <v>51</v>
      </c>
    </row>
    <row r="43" spans="1:11" ht="20.149999999999999" customHeight="1">
      <c r="A43" s="41" t="s">
        <v>824</v>
      </c>
      <c r="B43" s="21">
        <v>0</v>
      </c>
      <c r="C43" s="21">
        <v>0</v>
      </c>
      <c r="D43" s="21">
        <v>222.6</v>
      </c>
      <c r="E43" s="21">
        <f t="shared" si="4"/>
        <v>222.6</v>
      </c>
      <c r="F43" s="20" t="s">
        <v>51</v>
      </c>
      <c r="G43" s="1" t="s">
        <v>95</v>
      </c>
      <c r="H43" s="1" t="s">
        <v>770</v>
      </c>
      <c r="I43" s="1" t="s">
        <v>792</v>
      </c>
      <c r="J43" s="1" t="s">
        <v>51</v>
      </c>
      <c r="K43" s="1" t="s">
        <v>51</v>
      </c>
    </row>
    <row r="44" spans="1:11" ht="20.149999999999999" customHeight="1">
      <c r="A44" s="41" t="s">
        <v>793</v>
      </c>
      <c r="B44" s="21">
        <f>SUM(B41:B43)</f>
        <v>233.5</v>
      </c>
      <c r="C44" s="21">
        <f t="shared" ref="C44" si="5">SUM(C41:C43)</f>
        <v>639.20000000000005</v>
      </c>
      <c r="D44" s="21">
        <f t="shared" ref="D44" si="6">SUM(D41:D43)</f>
        <v>222.6</v>
      </c>
      <c r="E44" s="21">
        <f t="shared" si="4"/>
        <v>1095.3</v>
      </c>
      <c r="F44" s="20" t="s">
        <v>51</v>
      </c>
      <c r="G44" s="1" t="s">
        <v>95</v>
      </c>
      <c r="H44" s="1" t="s">
        <v>770</v>
      </c>
      <c r="I44" s="1" t="s">
        <v>794</v>
      </c>
      <c r="J44" s="1" t="s">
        <v>51</v>
      </c>
      <c r="K44" s="1" t="s">
        <v>51</v>
      </c>
    </row>
    <row r="45" spans="1:11" ht="20.149999999999999" customHeight="1">
      <c r="A45" s="41" t="s">
        <v>772</v>
      </c>
      <c r="B45" s="21">
        <v>0</v>
      </c>
      <c r="C45" s="21">
        <v>0</v>
      </c>
      <c r="D45" s="21">
        <v>0</v>
      </c>
      <c r="E45" s="21">
        <v>0</v>
      </c>
      <c r="F45" s="20" t="s">
        <v>51</v>
      </c>
      <c r="G45" s="1" t="s">
        <v>95</v>
      </c>
      <c r="H45" s="1" t="s">
        <v>770</v>
      </c>
      <c r="I45" s="1" t="s">
        <v>51</v>
      </c>
      <c r="J45" s="1" t="s">
        <v>51</v>
      </c>
      <c r="K45" s="1" t="s">
        <v>51</v>
      </c>
    </row>
    <row r="46" spans="1:11" ht="20.149999999999999" customHeight="1">
      <c r="A46" s="41" t="s">
        <v>1282</v>
      </c>
      <c r="B46" s="21">
        <v>0</v>
      </c>
      <c r="C46" s="21">
        <v>0</v>
      </c>
      <c r="D46" s="21">
        <v>0</v>
      </c>
      <c r="E46" s="21">
        <v>0</v>
      </c>
      <c r="F46" s="20" t="s">
        <v>51</v>
      </c>
      <c r="G46" s="1" t="s">
        <v>95</v>
      </c>
      <c r="H46" s="1" t="s">
        <v>770</v>
      </c>
      <c r="I46" s="1" t="s">
        <v>825</v>
      </c>
      <c r="J46" s="1" t="s">
        <v>51</v>
      </c>
      <c r="K46" s="1" t="s">
        <v>51</v>
      </c>
    </row>
    <row r="47" spans="1:11" ht="20.149999999999999" customHeight="1">
      <c r="A47" s="41" t="s">
        <v>1283</v>
      </c>
      <c r="B47" s="21">
        <v>0</v>
      </c>
      <c r="C47" s="21">
        <v>0</v>
      </c>
      <c r="D47" s="21">
        <v>0</v>
      </c>
      <c r="E47" s="21">
        <v>0</v>
      </c>
      <c r="F47" s="20" t="s">
        <v>51</v>
      </c>
      <c r="G47" s="1" t="s">
        <v>95</v>
      </c>
      <c r="H47" s="1" t="s">
        <v>770</v>
      </c>
      <c r="I47" s="1" t="s">
        <v>826</v>
      </c>
      <c r="J47" s="1" t="s">
        <v>51</v>
      </c>
      <c r="K47" s="1" t="s">
        <v>51</v>
      </c>
    </row>
    <row r="48" spans="1:11" ht="20.149999999999999" customHeight="1">
      <c r="A48" s="41" t="s">
        <v>772</v>
      </c>
      <c r="B48" s="21">
        <v>0</v>
      </c>
      <c r="C48" s="21">
        <v>0</v>
      </c>
      <c r="D48" s="21">
        <v>0</v>
      </c>
      <c r="E48" s="21">
        <v>0</v>
      </c>
      <c r="F48" s="20" t="s">
        <v>51</v>
      </c>
      <c r="G48" s="1" t="s">
        <v>95</v>
      </c>
      <c r="H48" s="1" t="s">
        <v>770</v>
      </c>
      <c r="I48" s="1" t="s">
        <v>51</v>
      </c>
      <c r="J48" s="1" t="s">
        <v>51</v>
      </c>
      <c r="K48" s="1" t="s">
        <v>51</v>
      </c>
    </row>
    <row r="49" spans="1:12" ht="20.149999999999999" customHeight="1">
      <c r="A49" s="41" t="s">
        <v>799</v>
      </c>
      <c r="B49" s="21">
        <v>0</v>
      </c>
      <c r="C49" s="21">
        <v>0</v>
      </c>
      <c r="D49" s="21">
        <v>0</v>
      </c>
      <c r="E49" s="21">
        <v>0</v>
      </c>
      <c r="F49" s="20" t="s">
        <v>51</v>
      </c>
      <c r="G49" s="1" t="s">
        <v>95</v>
      </c>
      <c r="H49" s="1" t="s">
        <v>770</v>
      </c>
      <c r="I49" s="1" t="s">
        <v>800</v>
      </c>
      <c r="J49" s="1" t="s">
        <v>51</v>
      </c>
      <c r="K49" s="1" t="s">
        <v>51</v>
      </c>
    </row>
    <row r="50" spans="1:12" ht="20.149999999999999" customHeight="1">
      <c r="A50" s="41" t="s">
        <v>1284</v>
      </c>
      <c r="B50" s="21">
        <v>0</v>
      </c>
      <c r="C50" s="21">
        <v>3950.9</v>
      </c>
      <c r="D50" s="21">
        <v>0</v>
      </c>
      <c r="E50" s="21">
        <f t="shared" ref="E50:E51" si="7">SUM(B50:D50)</f>
        <v>3950.9</v>
      </c>
      <c r="F50" s="20" t="s">
        <v>51</v>
      </c>
      <c r="G50" s="1" t="s">
        <v>95</v>
      </c>
      <c r="H50" s="1" t="s">
        <v>770</v>
      </c>
      <c r="I50" s="1" t="s">
        <v>802</v>
      </c>
      <c r="J50" s="1" t="s">
        <v>51</v>
      </c>
      <c r="K50" s="1" t="s">
        <v>51</v>
      </c>
    </row>
    <row r="51" spans="1:12" ht="20.149999999999999" customHeight="1">
      <c r="A51" s="41" t="s">
        <v>793</v>
      </c>
      <c r="B51" s="21">
        <f t="shared" ref="B51:D51" si="8">SUM(B48:B50)</f>
        <v>0</v>
      </c>
      <c r="C51" s="21">
        <f t="shared" si="8"/>
        <v>3950.9</v>
      </c>
      <c r="D51" s="21">
        <f t="shared" si="8"/>
        <v>0</v>
      </c>
      <c r="E51" s="21">
        <f t="shared" si="7"/>
        <v>3950.9</v>
      </c>
      <c r="F51" s="20" t="s">
        <v>51</v>
      </c>
      <c r="G51" s="1" t="s">
        <v>95</v>
      </c>
      <c r="H51" s="1" t="s">
        <v>770</v>
      </c>
      <c r="I51" s="1" t="s">
        <v>794</v>
      </c>
      <c r="J51" s="1" t="s">
        <v>51</v>
      </c>
      <c r="K51" s="1" t="s">
        <v>51</v>
      </c>
    </row>
    <row r="52" spans="1:12" ht="20.149999999999999" customHeight="1">
      <c r="A52" s="41" t="s">
        <v>803</v>
      </c>
      <c r="B52" s="22">
        <f>+TRUNC(B51+B44,0)</f>
        <v>233</v>
      </c>
      <c r="C52" s="22">
        <f t="shared" ref="C52" si="9">+TRUNC(C51+C44,0)</f>
        <v>4590</v>
      </c>
      <c r="D52" s="22">
        <f t="shared" ref="D52" si="10">+TRUNC(D51+D44,0)</f>
        <v>222</v>
      </c>
      <c r="E52" s="22">
        <f>SUM(B52:D52)</f>
        <v>5045</v>
      </c>
      <c r="F52" s="23"/>
    </row>
    <row r="53" spans="1:12" ht="20.149999999999999" customHeight="1">
      <c r="A53" s="42"/>
      <c r="B53" s="23"/>
      <c r="C53" s="23"/>
      <c r="D53" s="23"/>
      <c r="E53" s="23"/>
      <c r="F53" s="23"/>
    </row>
    <row r="54" spans="1:12" ht="20.149999999999999" customHeight="1">
      <c r="A54" s="42" t="s">
        <v>827</v>
      </c>
      <c r="B54" s="23"/>
      <c r="C54" s="23"/>
      <c r="D54" s="23"/>
      <c r="E54" s="23"/>
      <c r="F54" s="20" t="s">
        <v>51</v>
      </c>
      <c r="G54" s="1" t="s">
        <v>100</v>
      </c>
      <c r="I54" s="1" t="s">
        <v>97</v>
      </c>
      <c r="J54" s="1" t="s">
        <v>98</v>
      </c>
      <c r="K54" s="1" t="s">
        <v>88</v>
      </c>
    </row>
    <row r="55" spans="1:12" ht="20.149999999999999" customHeight="1">
      <c r="A55" s="41" t="s">
        <v>51</v>
      </c>
      <c r="B55" s="21"/>
      <c r="C55" s="21"/>
      <c r="D55" s="21"/>
      <c r="E55" s="21"/>
      <c r="F55" s="20" t="s">
        <v>51</v>
      </c>
      <c r="G55" s="1" t="s">
        <v>100</v>
      </c>
      <c r="H55" s="1" t="s">
        <v>768</v>
      </c>
      <c r="I55" s="1" t="s">
        <v>51</v>
      </c>
      <c r="J55" s="1" t="s">
        <v>51</v>
      </c>
      <c r="K55" s="1" t="s">
        <v>88</v>
      </c>
      <c r="L55">
        <v>1</v>
      </c>
    </row>
    <row r="56" spans="1:12" ht="20.149999999999999" customHeight="1">
      <c r="A56" s="41" t="s">
        <v>828</v>
      </c>
      <c r="B56" s="21">
        <v>0</v>
      </c>
      <c r="C56" s="21">
        <v>0</v>
      </c>
      <c r="D56" s="21">
        <v>0</v>
      </c>
      <c r="E56" s="21">
        <v>0</v>
      </c>
      <c r="F56" s="20" t="s">
        <v>51</v>
      </c>
      <c r="G56" s="1" t="s">
        <v>100</v>
      </c>
      <c r="H56" s="1" t="s">
        <v>770</v>
      </c>
      <c r="I56" s="1" t="s">
        <v>829</v>
      </c>
      <c r="J56" s="1" t="s">
        <v>51</v>
      </c>
      <c r="K56" s="1" t="s">
        <v>51</v>
      </c>
    </row>
    <row r="57" spans="1:12" ht="20.149999999999999" customHeight="1">
      <c r="A57" s="41" t="s">
        <v>772</v>
      </c>
      <c r="B57" s="21">
        <v>0</v>
      </c>
      <c r="C57" s="21">
        <v>0</v>
      </c>
      <c r="D57" s="21">
        <v>0</v>
      </c>
      <c r="E57" s="21">
        <v>0</v>
      </c>
      <c r="F57" s="20" t="s">
        <v>51</v>
      </c>
      <c r="G57" s="1" t="s">
        <v>100</v>
      </c>
      <c r="H57" s="1" t="s">
        <v>770</v>
      </c>
      <c r="I57" s="1" t="s">
        <v>51</v>
      </c>
      <c r="J57" s="1" t="s">
        <v>51</v>
      </c>
      <c r="K57" s="1" t="s">
        <v>51</v>
      </c>
    </row>
    <row r="58" spans="1:12" ht="20.149999999999999" customHeight="1">
      <c r="A58" s="41" t="s">
        <v>830</v>
      </c>
      <c r="B58" s="21">
        <v>0</v>
      </c>
      <c r="C58" s="21">
        <v>0</v>
      </c>
      <c r="D58" s="21">
        <v>0</v>
      </c>
      <c r="E58" s="21">
        <v>0</v>
      </c>
      <c r="F58" s="20" t="s">
        <v>51</v>
      </c>
      <c r="G58" s="1" t="s">
        <v>100</v>
      </c>
      <c r="H58" s="1" t="s">
        <v>770</v>
      </c>
      <c r="I58" s="1" t="s">
        <v>831</v>
      </c>
      <c r="J58" s="1" t="s">
        <v>51</v>
      </c>
      <c r="K58" s="1" t="s">
        <v>51</v>
      </c>
    </row>
    <row r="59" spans="1:12" ht="20.149999999999999" customHeight="1">
      <c r="A59" s="41" t="s">
        <v>832</v>
      </c>
      <c r="B59" s="21">
        <v>0</v>
      </c>
      <c r="C59" s="21">
        <v>0</v>
      </c>
      <c r="D59" s="21">
        <v>0</v>
      </c>
      <c r="E59" s="21">
        <v>0</v>
      </c>
      <c r="F59" s="20" t="s">
        <v>51</v>
      </c>
      <c r="G59" s="1" t="s">
        <v>100</v>
      </c>
      <c r="H59" s="1" t="s">
        <v>770</v>
      </c>
      <c r="I59" s="1" t="s">
        <v>833</v>
      </c>
      <c r="J59" s="1" t="s">
        <v>51</v>
      </c>
      <c r="K59" s="1" t="s">
        <v>51</v>
      </c>
    </row>
    <row r="60" spans="1:12" ht="20.149999999999999" customHeight="1">
      <c r="A60" s="41" t="s">
        <v>834</v>
      </c>
      <c r="B60" s="21">
        <v>0</v>
      </c>
      <c r="C60" s="21">
        <v>0</v>
      </c>
      <c r="D60" s="21">
        <v>0</v>
      </c>
      <c r="E60" s="21">
        <v>0</v>
      </c>
      <c r="F60" s="20" t="s">
        <v>51</v>
      </c>
      <c r="G60" s="1" t="s">
        <v>100</v>
      </c>
      <c r="H60" s="1" t="s">
        <v>770</v>
      </c>
      <c r="I60" s="1" t="s">
        <v>835</v>
      </c>
      <c r="J60" s="1" t="s">
        <v>51</v>
      </c>
      <c r="K60" s="1" t="s">
        <v>51</v>
      </c>
    </row>
    <row r="61" spans="1:12" ht="20.149999999999999" customHeight="1">
      <c r="A61" s="41" t="s">
        <v>836</v>
      </c>
      <c r="B61" s="21">
        <v>0</v>
      </c>
      <c r="C61" s="21">
        <v>0</v>
      </c>
      <c r="D61" s="21">
        <v>0</v>
      </c>
      <c r="E61" s="21">
        <v>0</v>
      </c>
      <c r="F61" s="20" t="s">
        <v>51</v>
      </c>
      <c r="G61" s="1" t="s">
        <v>100</v>
      </c>
      <c r="H61" s="1" t="s">
        <v>770</v>
      </c>
      <c r="I61" s="1" t="s">
        <v>837</v>
      </c>
      <c r="J61" s="1" t="s">
        <v>51</v>
      </c>
      <c r="K61" s="1" t="s">
        <v>51</v>
      </c>
    </row>
    <row r="62" spans="1:12" ht="20.149999999999999" customHeight="1">
      <c r="A62" s="41" t="s">
        <v>838</v>
      </c>
      <c r="B62" s="21">
        <v>0</v>
      </c>
      <c r="C62" s="21">
        <v>0</v>
      </c>
      <c r="D62" s="21">
        <v>0</v>
      </c>
      <c r="E62" s="21">
        <v>0</v>
      </c>
      <c r="F62" s="20" t="s">
        <v>51</v>
      </c>
      <c r="G62" s="1" t="s">
        <v>100</v>
      </c>
      <c r="H62" s="1" t="s">
        <v>770</v>
      </c>
      <c r="I62" s="1" t="s">
        <v>839</v>
      </c>
      <c r="J62" s="1" t="s">
        <v>51</v>
      </c>
      <c r="K62" s="1" t="s">
        <v>51</v>
      </c>
    </row>
    <row r="63" spans="1:12" ht="20.149999999999999" customHeight="1">
      <c r="A63" s="41" t="s">
        <v>840</v>
      </c>
      <c r="B63" s="21">
        <v>0</v>
      </c>
      <c r="C63" s="21">
        <v>0</v>
      </c>
      <c r="D63" s="21">
        <v>0</v>
      </c>
      <c r="E63" s="21">
        <v>0</v>
      </c>
      <c r="F63" s="20" t="s">
        <v>51</v>
      </c>
      <c r="G63" s="1" t="s">
        <v>100</v>
      </c>
      <c r="H63" s="1" t="s">
        <v>770</v>
      </c>
      <c r="I63" s="1" t="s">
        <v>841</v>
      </c>
      <c r="J63" s="1" t="s">
        <v>51</v>
      </c>
      <c r="K63" s="1" t="s">
        <v>51</v>
      </c>
    </row>
    <row r="64" spans="1:12" ht="20.149999999999999" customHeight="1">
      <c r="A64" s="41" t="s">
        <v>842</v>
      </c>
      <c r="B64" s="21">
        <v>0</v>
      </c>
      <c r="C64" s="21">
        <v>0</v>
      </c>
      <c r="D64" s="21">
        <v>0</v>
      </c>
      <c r="E64" s="21">
        <v>0</v>
      </c>
      <c r="F64" s="20" t="s">
        <v>51</v>
      </c>
      <c r="G64" s="1" t="s">
        <v>100</v>
      </c>
      <c r="H64" s="1" t="s">
        <v>770</v>
      </c>
      <c r="I64" s="1" t="s">
        <v>842</v>
      </c>
      <c r="J64" s="1" t="s">
        <v>51</v>
      </c>
      <c r="K64" s="1" t="s">
        <v>51</v>
      </c>
    </row>
    <row r="65" spans="1:12" ht="20.149999999999999" customHeight="1">
      <c r="A65" s="41" t="s">
        <v>843</v>
      </c>
      <c r="B65" s="21">
        <v>245.2</v>
      </c>
      <c r="C65" s="21">
        <v>0</v>
      </c>
      <c r="D65" s="21">
        <v>0</v>
      </c>
      <c r="E65" s="21">
        <f t="shared" ref="E65:E69" si="11">SUM(B65:D65)</f>
        <v>245.2</v>
      </c>
      <c r="F65" s="20" t="s">
        <v>51</v>
      </c>
      <c r="G65" s="1" t="s">
        <v>100</v>
      </c>
      <c r="H65" s="1" t="s">
        <v>770</v>
      </c>
      <c r="I65" s="1" t="s">
        <v>844</v>
      </c>
      <c r="J65" s="1" t="s">
        <v>51</v>
      </c>
      <c r="K65" s="1" t="s">
        <v>51</v>
      </c>
    </row>
    <row r="66" spans="1:12" ht="20.149999999999999" customHeight="1">
      <c r="A66" s="41" t="s">
        <v>845</v>
      </c>
      <c r="B66" s="21">
        <v>0</v>
      </c>
      <c r="C66" s="21">
        <v>671.1</v>
      </c>
      <c r="D66" s="21">
        <v>0</v>
      </c>
      <c r="E66" s="21">
        <f t="shared" si="11"/>
        <v>671.1</v>
      </c>
      <c r="F66" s="20" t="s">
        <v>51</v>
      </c>
      <c r="G66" s="1" t="s">
        <v>100</v>
      </c>
      <c r="H66" s="1" t="s">
        <v>770</v>
      </c>
      <c r="I66" s="1" t="s">
        <v>846</v>
      </c>
      <c r="J66" s="1" t="s">
        <v>51</v>
      </c>
      <c r="K66" s="1" t="s">
        <v>51</v>
      </c>
    </row>
    <row r="67" spans="1:12" ht="20.149999999999999" customHeight="1">
      <c r="A67" s="41" t="s">
        <v>847</v>
      </c>
      <c r="B67" s="21">
        <v>0</v>
      </c>
      <c r="C67" s="21">
        <v>0</v>
      </c>
      <c r="D67" s="21">
        <v>233.7</v>
      </c>
      <c r="E67" s="21">
        <f t="shared" si="11"/>
        <v>233.7</v>
      </c>
      <c r="F67" s="20" t="s">
        <v>51</v>
      </c>
      <c r="G67" s="1" t="s">
        <v>100</v>
      </c>
      <c r="H67" s="1" t="s">
        <v>770</v>
      </c>
      <c r="I67" s="1" t="s">
        <v>848</v>
      </c>
      <c r="J67" s="1" t="s">
        <v>51</v>
      </c>
      <c r="K67" s="1" t="s">
        <v>51</v>
      </c>
    </row>
    <row r="68" spans="1:12" ht="20.149999999999999" customHeight="1">
      <c r="A68" s="41" t="s">
        <v>772</v>
      </c>
      <c r="B68" s="21">
        <v>0</v>
      </c>
      <c r="C68" s="21">
        <v>0</v>
      </c>
      <c r="D68" s="21">
        <v>0</v>
      </c>
      <c r="E68" s="21">
        <v>0</v>
      </c>
      <c r="F68" s="20" t="s">
        <v>51</v>
      </c>
      <c r="G68" s="1" t="s">
        <v>100</v>
      </c>
      <c r="H68" s="1" t="s">
        <v>770</v>
      </c>
      <c r="I68" s="1" t="s">
        <v>772</v>
      </c>
      <c r="J68" s="1" t="s">
        <v>51</v>
      </c>
      <c r="K68" s="1" t="s">
        <v>51</v>
      </c>
    </row>
    <row r="69" spans="1:12" ht="20.149999999999999" customHeight="1">
      <c r="A69" s="41" t="s">
        <v>793</v>
      </c>
      <c r="B69" s="21">
        <f>SUM(B65:B68)</f>
        <v>245.2</v>
      </c>
      <c r="C69" s="21">
        <f t="shared" ref="C69:D69" si="12">SUM(C65:C68)</f>
        <v>671.1</v>
      </c>
      <c r="D69" s="21">
        <f t="shared" si="12"/>
        <v>233.7</v>
      </c>
      <c r="E69" s="21">
        <f t="shared" si="11"/>
        <v>1150</v>
      </c>
      <c r="F69" s="20" t="s">
        <v>51</v>
      </c>
      <c r="G69" s="1" t="s">
        <v>100</v>
      </c>
      <c r="H69" s="1" t="s">
        <v>770</v>
      </c>
      <c r="I69" s="1" t="s">
        <v>794</v>
      </c>
      <c r="J69" s="1" t="s">
        <v>51</v>
      </c>
      <c r="K69" s="1" t="s">
        <v>51</v>
      </c>
    </row>
    <row r="70" spans="1:12" ht="20.149999999999999" customHeight="1">
      <c r="A70" s="41" t="s">
        <v>803</v>
      </c>
      <c r="B70" s="22">
        <f>+TRUNC(B69+B62,0)</f>
        <v>245</v>
      </c>
      <c r="C70" s="22">
        <f t="shared" ref="C70:D70" si="13">+TRUNC(C69+C62,0)</f>
        <v>671</v>
      </c>
      <c r="D70" s="22">
        <f t="shared" si="13"/>
        <v>233</v>
      </c>
      <c r="E70" s="22">
        <f>SUM(B70:D70)</f>
        <v>1149</v>
      </c>
      <c r="F70" s="23"/>
    </row>
    <row r="71" spans="1:12" ht="20.149999999999999" customHeight="1">
      <c r="A71" s="42"/>
      <c r="B71" s="23"/>
      <c r="C71" s="23"/>
      <c r="D71" s="23"/>
      <c r="E71" s="23"/>
      <c r="F71" s="23"/>
    </row>
    <row r="72" spans="1:12" ht="20.149999999999999" customHeight="1">
      <c r="A72" s="42" t="s">
        <v>849</v>
      </c>
      <c r="B72" s="23"/>
      <c r="C72" s="23"/>
      <c r="D72" s="23"/>
      <c r="E72" s="23"/>
      <c r="F72" s="20" t="s">
        <v>51</v>
      </c>
      <c r="G72" s="1" t="s">
        <v>146</v>
      </c>
      <c r="I72" s="1" t="s">
        <v>143</v>
      </c>
      <c r="J72" s="1" t="s">
        <v>144</v>
      </c>
      <c r="K72" s="1" t="s">
        <v>88</v>
      </c>
    </row>
    <row r="73" spans="1:12" ht="20.149999999999999" customHeight="1">
      <c r="A73" s="41" t="s">
        <v>51</v>
      </c>
      <c r="B73" s="21"/>
      <c r="C73" s="21"/>
      <c r="D73" s="21"/>
      <c r="E73" s="21"/>
      <c r="F73" s="20" t="s">
        <v>51</v>
      </c>
      <c r="G73" s="1" t="s">
        <v>146</v>
      </c>
      <c r="H73" s="1" t="s">
        <v>768</v>
      </c>
      <c r="I73" s="1" t="s">
        <v>51</v>
      </c>
      <c r="J73" s="1" t="s">
        <v>51</v>
      </c>
      <c r="K73" s="1" t="s">
        <v>88</v>
      </c>
      <c r="L73">
        <v>1</v>
      </c>
    </row>
    <row r="74" spans="1:12" ht="20.149999999999999" customHeight="1">
      <c r="A74" s="41" t="s">
        <v>850</v>
      </c>
      <c r="B74" s="21">
        <v>0</v>
      </c>
      <c r="C74" s="21">
        <v>0</v>
      </c>
      <c r="D74" s="21">
        <v>0</v>
      </c>
      <c r="E74" s="21">
        <v>0</v>
      </c>
      <c r="F74" s="20" t="s">
        <v>51</v>
      </c>
      <c r="G74" s="1" t="s">
        <v>146</v>
      </c>
      <c r="H74" s="1" t="s">
        <v>770</v>
      </c>
      <c r="I74" s="1" t="s">
        <v>851</v>
      </c>
      <c r="J74" s="1" t="s">
        <v>51</v>
      </c>
      <c r="K74" s="1" t="s">
        <v>51</v>
      </c>
    </row>
    <row r="75" spans="1:12" ht="20.149999999999999" customHeight="1">
      <c r="A75" s="41" t="s">
        <v>852</v>
      </c>
      <c r="B75" s="21">
        <v>0</v>
      </c>
      <c r="C75" s="21">
        <v>0</v>
      </c>
      <c r="D75" s="21">
        <v>0</v>
      </c>
      <c r="E75" s="21">
        <v>0</v>
      </c>
      <c r="F75" s="20" t="s">
        <v>51</v>
      </c>
      <c r="G75" s="1" t="s">
        <v>146</v>
      </c>
      <c r="H75" s="1" t="s">
        <v>770</v>
      </c>
      <c r="I75" s="1" t="s">
        <v>853</v>
      </c>
      <c r="J75" s="1" t="s">
        <v>51</v>
      </c>
      <c r="K75" s="1" t="s">
        <v>51</v>
      </c>
    </row>
    <row r="76" spans="1:12" ht="20.149999999999999" customHeight="1">
      <c r="A76" s="41" t="s">
        <v>854</v>
      </c>
      <c r="B76" s="21">
        <v>0</v>
      </c>
      <c r="C76" s="21">
        <v>0</v>
      </c>
      <c r="D76" s="21">
        <v>0</v>
      </c>
      <c r="E76" s="21">
        <v>0</v>
      </c>
      <c r="F76" s="20" t="s">
        <v>51</v>
      </c>
      <c r="G76" s="1" t="s">
        <v>146</v>
      </c>
      <c r="H76" s="1" t="s">
        <v>770</v>
      </c>
      <c r="I76" s="1" t="s">
        <v>855</v>
      </c>
      <c r="J76" s="1" t="s">
        <v>51</v>
      </c>
      <c r="K76" s="1" t="s">
        <v>51</v>
      </c>
    </row>
    <row r="77" spans="1:12" ht="20.149999999999999" customHeight="1">
      <c r="A77" s="41" t="s">
        <v>856</v>
      </c>
      <c r="B77" s="21">
        <v>0</v>
      </c>
      <c r="C77" s="21">
        <v>0</v>
      </c>
      <c r="D77" s="21">
        <v>0</v>
      </c>
      <c r="E77" s="21">
        <v>0</v>
      </c>
      <c r="F77" s="20" t="s">
        <v>51</v>
      </c>
      <c r="G77" s="1" t="s">
        <v>146</v>
      </c>
      <c r="H77" s="1" t="s">
        <v>770</v>
      </c>
      <c r="I77" s="1" t="s">
        <v>857</v>
      </c>
      <c r="J77" s="1" t="s">
        <v>51</v>
      </c>
      <c r="K77" s="1" t="s">
        <v>51</v>
      </c>
    </row>
    <row r="78" spans="1:12" ht="20.149999999999999" customHeight="1">
      <c r="A78" s="41" t="s">
        <v>772</v>
      </c>
      <c r="B78" s="21">
        <v>0</v>
      </c>
      <c r="C78" s="21">
        <v>0</v>
      </c>
      <c r="D78" s="21">
        <v>0</v>
      </c>
      <c r="E78" s="21">
        <v>0</v>
      </c>
      <c r="F78" s="20" t="s">
        <v>51</v>
      </c>
      <c r="G78" s="1" t="s">
        <v>146</v>
      </c>
      <c r="H78" s="1" t="s">
        <v>770</v>
      </c>
      <c r="I78" s="1" t="s">
        <v>51</v>
      </c>
      <c r="J78" s="1" t="s">
        <v>51</v>
      </c>
      <c r="K78" s="1" t="s">
        <v>51</v>
      </c>
    </row>
    <row r="79" spans="1:12" ht="20.149999999999999" customHeight="1">
      <c r="A79" s="41" t="s">
        <v>858</v>
      </c>
      <c r="B79" s="21">
        <v>0</v>
      </c>
      <c r="C79" s="21">
        <v>0</v>
      </c>
      <c r="D79" s="21">
        <v>0</v>
      </c>
      <c r="E79" s="21">
        <v>0</v>
      </c>
      <c r="F79" s="20" t="s">
        <v>51</v>
      </c>
      <c r="G79" s="1" t="s">
        <v>146</v>
      </c>
      <c r="H79" s="1" t="s">
        <v>770</v>
      </c>
      <c r="I79" s="1" t="s">
        <v>859</v>
      </c>
      <c r="J79" s="1" t="s">
        <v>51</v>
      </c>
      <c r="K79" s="1" t="s">
        <v>51</v>
      </c>
    </row>
    <row r="80" spans="1:12" ht="20.149999999999999" customHeight="1">
      <c r="A80" s="41" t="s">
        <v>860</v>
      </c>
      <c r="B80" s="21">
        <v>0</v>
      </c>
      <c r="C80" s="21">
        <v>0</v>
      </c>
      <c r="D80" s="21">
        <v>0</v>
      </c>
      <c r="E80" s="21">
        <v>0</v>
      </c>
      <c r="F80" s="20" t="s">
        <v>51</v>
      </c>
      <c r="G80" s="1" t="s">
        <v>146</v>
      </c>
      <c r="H80" s="1" t="s">
        <v>770</v>
      </c>
      <c r="I80" s="1" t="s">
        <v>861</v>
      </c>
      <c r="J80" s="1" t="s">
        <v>51</v>
      </c>
      <c r="K80" s="1" t="s">
        <v>51</v>
      </c>
    </row>
    <row r="81" spans="1:11" ht="20.149999999999999" customHeight="1">
      <c r="A81" s="41" t="s">
        <v>862</v>
      </c>
      <c r="B81" s="21">
        <v>0</v>
      </c>
      <c r="C81" s="21">
        <v>0</v>
      </c>
      <c r="D81" s="21">
        <v>0</v>
      </c>
      <c r="E81" s="21">
        <v>0</v>
      </c>
      <c r="F81" s="20" t="s">
        <v>51</v>
      </c>
      <c r="G81" s="1" t="s">
        <v>146</v>
      </c>
      <c r="H81" s="1" t="s">
        <v>770</v>
      </c>
      <c r="I81" s="1" t="s">
        <v>863</v>
      </c>
      <c r="J81" s="1" t="s">
        <v>51</v>
      </c>
      <c r="K81" s="1" t="s">
        <v>51</v>
      </c>
    </row>
    <row r="82" spans="1:11" ht="20.149999999999999" customHeight="1">
      <c r="A82" s="41" t="s">
        <v>864</v>
      </c>
      <c r="B82" s="21">
        <v>0</v>
      </c>
      <c r="C82" s="21">
        <v>0</v>
      </c>
      <c r="D82" s="21">
        <v>0</v>
      </c>
      <c r="E82" s="21">
        <v>0</v>
      </c>
      <c r="F82" s="20" t="s">
        <v>51</v>
      </c>
      <c r="G82" s="1" t="s">
        <v>146</v>
      </c>
      <c r="H82" s="1" t="s">
        <v>770</v>
      </c>
      <c r="I82" s="1" t="s">
        <v>865</v>
      </c>
      <c r="J82" s="1" t="s">
        <v>51</v>
      </c>
      <c r="K82" s="1" t="s">
        <v>51</v>
      </c>
    </row>
    <row r="83" spans="1:11" ht="20.149999999999999" customHeight="1">
      <c r="A83" s="41" t="s">
        <v>866</v>
      </c>
      <c r="B83" s="21">
        <v>0</v>
      </c>
      <c r="C83" s="21">
        <v>0</v>
      </c>
      <c r="D83" s="21">
        <v>0</v>
      </c>
      <c r="E83" s="21">
        <v>0</v>
      </c>
      <c r="F83" s="20" t="s">
        <v>51</v>
      </c>
      <c r="G83" s="1" t="s">
        <v>146</v>
      </c>
      <c r="H83" s="1" t="s">
        <v>770</v>
      </c>
      <c r="I83" s="1" t="s">
        <v>867</v>
      </c>
      <c r="J83" s="1" t="s">
        <v>51</v>
      </c>
      <c r="K83" s="1" t="s">
        <v>51</v>
      </c>
    </row>
    <row r="84" spans="1:11" ht="20.149999999999999" customHeight="1">
      <c r="A84" s="41" t="s">
        <v>868</v>
      </c>
      <c r="B84" s="21">
        <v>0</v>
      </c>
      <c r="C84" s="21">
        <v>0</v>
      </c>
      <c r="D84" s="21">
        <v>0</v>
      </c>
      <c r="E84" s="21">
        <v>0</v>
      </c>
      <c r="F84" s="20" t="s">
        <v>51</v>
      </c>
      <c r="G84" s="1" t="s">
        <v>146</v>
      </c>
      <c r="H84" s="1" t="s">
        <v>770</v>
      </c>
      <c r="I84" s="1" t="s">
        <v>869</v>
      </c>
      <c r="J84" s="1" t="s">
        <v>51</v>
      </c>
      <c r="K84" s="1" t="s">
        <v>51</v>
      </c>
    </row>
    <row r="85" spans="1:11" ht="20.149999999999999" customHeight="1">
      <c r="A85" s="41" t="s">
        <v>870</v>
      </c>
      <c r="B85" s="21">
        <v>0</v>
      </c>
      <c r="C85" s="21">
        <v>0</v>
      </c>
      <c r="D85" s="21">
        <v>0</v>
      </c>
      <c r="E85" s="21">
        <v>0</v>
      </c>
      <c r="F85" s="20" t="s">
        <v>51</v>
      </c>
      <c r="G85" s="1" t="s">
        <v>146</v>
      </c>
      <c r="H85" s="1" t="s">
        <v>770</v>
      </c>
      <c r="I85" s="1" t="s">
        <v>871</v>
      </c>
      <c r="J85" s="1" t="s">
        <v>51</v>
      </c>
      <c r="K85" s="1" t="s">
        <v>51</v>
      </c>
    </row>
    <row r="86" spans="1:11" ht="20.149999999999999" customHeight="1">
      <c r="A86" s="41" t="s">
        <v>872</v>
      </c>
      <c r="B86" s="21">
        <v>0</v>
      </c>
      <c r="C86" s="21">
        <v>0</v>
      </c>
      <c r="D86" s="21">
        <v>0</v>
      </c>
      <c r="E86" s="21">
        <v>0</v>
      </c>
      <c r="F86" s="20" t="s">
        <v>51</v>
      </c>
      <c r="G86" s="1" t="s">
        <v>146</v>
      </c>
      <c r="H86" s="1" t="s">
        <v>770</v>
      </c>
      <c r="I86" s="1" t="s">
        <v>873</v>
      </c>
      <c r="J86" s="1" t="s">
        <v>51</v>
      </c>
      <c r="K86" s="1" t="s">
        <v>51</v>
      </c>
    </row>
    <row r="87" spans="1:11" ht="20.149999999999999" customHeight="1">
      <c r="A87" s="41" t="s">
        <v>874</v>
      </c>
      <c r="B87" s="21">
        <v>0</v>
      </c>
      <c r="C87" s="21">
        <v>0</v>
      </c>
      <c r="D87" s="21">
        <v>0</v>
      </c>
      <c r="E87" s="21">
        <v>0</v>
      </c>
      <c r="F87" s="20" t="s">
        <v>51</v>
      </c>
      <c r="G87" s="1" t="s">
        <v>146</v>
      </c>
      <c r="H87" s="1" t="s">
        <v>770</v>
      </c>
      <c r="I87" s="1" t="s">
        <v>875</v>
      </c>
      <c r="J87" s="1" t="s">
        <v>51</v>
      </c>
      <c r="K87" s="1" t="s">
        <v>51</v>
      </c>
    </row>
    <row r="88" spans="1:11" ht="20.149999999999999" customHeight="1">
      <c r="A88" s="41" t="s">
        <v>876</v>
      </c>
      <c r="B88" s="21">
        <v>0</v>
      </c>
      <c r="C88" s="21">
        <v>0</v>
      </c>
      <c r="D88" s="21">
        <v>0</v>
      </c>
      <c r="E88" s="21">
        <v>0</v>
      </c>
      <c r="F88" s="20" t="s">
        <v>51</v>
      </c>
      <c r="G88" s="1" t="s">
        <v>146</v>
      </c>
      <c r="H88" s="1" t="s">
        <v>770</v>
      </c>
      <c r="I88" s="1" t="s">
        <v>877</v>
      </c>
      <c r="J88" s="1" t="s">
        <v>51</v>
      </c>
      <c r="K88" s="1" t="s">
        <v>51</v>
      </c>
    </row>
    <row r="89" spans="1:11" ht="20.149999999999999" customHeight="1">
      <c r="A89" s="41" t="s">
        <v>878</v>
      </c>
      <c r="B89" s="21">
        <v>0</v>
      </c>
      <c r="C89" s="21">
        <v>0</v>
      </c>
      <c r="D89" s="21">
        <v>0</v>
      </c>
      <c r="E89" s="21">
        <v>0</v>
      </c>
      <c r="F89" s="20" t="s">
        <v>51</v>
      </c>
      <c r="G89" s="1" t="s">
        <v>146</v>
      </c>
      <c r="H89" s="1" t="s">
        <v>770</v>
      </c>
      <c r="I89" s="1" t="s">
        <v>879</v>
      </c>
      <c r="J89" s="1" t="s">
        <v>51</v>
      </c>
      <c r="K89" s="1" t="s">
        <v>51</v>
      </c>
    </row>
    <row r="90" spans="1:11" ht="20.149999999999999" customHeight="1">
      <c r="A90" s="41" t="s">
        <v>880</v>
      </c>
      <c r="B90" s="21">
        <v>0</v>
      </c>
      <c r="C90" s="21">
        <v>0</v>
      </c>
      <c r="D90" s="21">
        <v>0</v>
      </c>
      <c r="E90" s="21">
        <v>0</v>
      </c>
      <c r="F90" s="20" t="s">
        <v>51</v>
      </c>
      <c r="G90" s="1" t="s">
        <v>146</v>
      </c>
      <c r="H90" s="1" t="s">
        <v>770</v>
      </c>
      <c r="I90" s="1" t="s">
        <v>881</v>
      </c>
      <c r="J90" s="1" t="s">
        <v>51</v>
      </c>
      <c r="K90" s="1" t="s">
        <v>51</v>
      </c>
    </row>
    <row r="91" spans="1:11" ht="20.149999999999999" customHeight="1">
      <c r="A91" s="41" t="s">
        <v>882</v>
      </c>
      <c r="B91" s="21">
        <v>0</v>
      </c>
      <c r="C91" s="21">
        <v>0</v>
      </c>
      <c r="D91" s="21">
        <v>0</v>
      </c>
      <c r="E91" s="21">
        <v>0</v>
      </c>
      <c r="F91" s="20" t="s">
        <v>51</v>
      </c>
      <c r="G91" s="1" t="s">
        <v>146</v>
      </c>
      <c r="H91" s="1" t="s">
        <v>770</v>
      </c>
      <c r="I91" s="1" t="s">
        <v>883</v>
      </c>
      <c r="J91" s="1" t="s">
        <v>51</v>
      </c>
      <c r="K91" s="1" t="s">
        <v>51</v>
      </c>
    </row>
    <row r="92" spans="1:11" ht="20.149999999999999" customHeight="1">
      <c r="A92" s="41" t="s">
        <v>884</v>
      </c>
      <c r="B92" s="21">
        <v>0</v>
      </c>
      <c r="C92" s="21">
        <v>0</v>
      </c>
      <c r="D92" s="21">
        <v>0</v>
      </c>
      <c r="E92" s="21">
        <v>0</v>
      </c>
      <c r="F92" s="20" t="s">
        <v>51</v>
      </c>
      <c r="G92" s="1" t="s">
        <v>146</v>
      </c>
      <c r="H92" s="1" t="s">
        <v>770</v>
      </c>
      <c r="I92" s="1" t="s">
        <v>885</v>
      </c>
      <c r="J92" s="1" t="s">
        <v>51</v>
      </c>
      <c r="K92" s="1" t="s">
        <v>51</v>
      </c>
    </row>
    <row r="93" spans="1:11" ht="20.149999999999999" customHeight="1">
      <c r="A93" s="41" t="s">
        <v>886</v>
      </c>
      <c r="B93" s="21">
        <v>0</v>
      </c>
      <c r="C93" s="21">
        <v>0</v>
      </c>
      <c r="D93" s="21">
        <v>0</v>
      </c>
      <c r="E93" s="21">
        <v>0</v>
      </c>
      <c r="F93" s="20" t="s">
        <v>51</v>
      </c>
      <c r="G93" s="1" t="s">
        <v>146</v>
      </c>
      <c r="H93" s="1" t="s">
        <v>770</v>
      </c>
      <c r="I93" s="1" t="s">
        <v>887</v>
      </c>
      <c r="J93" s="1" t="s">
        <v>51</v>
      </c>
      <c r="K93" s="1" t="s">
        <v>51</v>
      </c>
    </row>
    <row r="94" spans="1:11" ht="20.149999999999999" customHeight="1">
      <c r="A94" s="41" t="s">
        <v>888</v>
      </c>
      <c r="B94" s="21">
        <v>0</v>
      </c>
      <c r="C94" s="21">
        <v>0</v>
      </c>
      <c r="D94" s="21">
        <v>0</v>
      </c>
      <c r="E94" s="21">
        <v>0</v>
      </c>
      <c r="F94" s="20" t="s">
        <v>51</v>
      </c>
      <c r="G94" s="1" t="s">
        <v>146</v>
      </c>
      <c r="H94" s="1" t="s">
        <v>770</v>
      </c>
      <c r="I94" s="1" t="s">
        <v>889</v>
      </c>
      <c r="J94" s="1" t="s">
        <v>51</v>
      </c>
      <c r="K94" s="1" t="s">
        <v>51</v>
      </c>
    </row>
    <row r="95" spans="1:11" ht="20.149999999999999" customHeight="1">
      <c r="A95" s="41" t="s">
        <v>890</v>
      </c>
      <c r="B95" s="21">
        <v>0</v>
      </c>
      <c r="C95" s="21">
        <v>0</v>
      </c>
      <c r="D95" s="21">
        <v>0</v>
      </c>
      <c r="E95" s="21">
        <v>0</v>
      </c>
      <c r="F95" s="20" t="s">
        <v>51</v>
      </c>
      <c r="G95" s="1" t="s">
        <v>146</v>
      </c>
      <c r="H95" s="1" t="s">
        <v>770</v>
      </c>
      <c r="I95" s="1" t="s">
        <v>891</v>
      </c>
      <c r="J95" s="1" t="s">
        <v>51</v>
      </c>
      <c r="K95" s="1" t="s">
        <v>51</v>
      </c>
    </row>
    <row r="96" spans="1:11" ht="20.149999999999999" customHeight="1">
      <c r="A96" s="41" t="s">
        <v>772</v>
      </c>
      <c r="B96" s="21">
        <v>0</v>
      </c>
      <c r="C96" s="21">
        <v>0</v>
      </c>
      <c r="D96" s="21">
        <v>0</v>
      </c>
      <c r="E96" s="21">
        <v>0</v>
      </c>
      <c r="F96" s="20" t="s">
        <v>51</v>
      </c>
      <c r="G96" s="1" t="s">
        <v>146</v>
      </c>
      <c r="H96" s="1" t="s">
        <v>770</v>
      </c>
      <c r="I96" s="1" t="s">
        <v>51</v>
      </c>
      <c r="J96" s="1" t="s">
        <v>51</v>
      </c>
      <c r="K96" s="1" t="s">
        <v>51</v>
      </c>
    </row>
    <row r="97" spans="1:11" ht="20.149999999999999" customHeight="1">
      <c r="A97" s="41" t="s">
        <v>892</v>
      </c>
      <c r="B97" s="21">
        <v>0</v>
      </c>
      <c r="C97" s="21">
        <v>0</v>
      </c>
      <c r="D97" s="21">
        <v>0</v>
      </c>
      <c r="E97" s="21">
        <v>0</v>
      </c>
      <c r="F97" s="20" t="s">
        <v>51</v>
      </c>
      <c r="G97" s="1" t="s">
        <v>146</v>
      </c>
      <c r="H97" s="1" t="s">
        <v>770</v>
      </c>
      <c r="I97" s="1" t="s">
        <v>893</v>
      </c>
      <c r="J97" s="1" t="s">
        <v>51</v>
      </c>
      <c r="K97" s="1" t="s">
        <v>51</v>
      </c>
    </row>
    <row r="98" spans="1:11" ht="20.149999999999999" customHeight="1">
      <c r="A98" s="41" t="s">
        <v>894</v>
      </c>
      <c r="B98" s="21">
        <v>0</v>
      </c>
      <c r="C98" s="21">
        <v>0</v>
      </c>
      <c r="D98" s="21">
        <v>0</v>
      </c>
      <c r="E98" s="21">
        <v>0</v>
      </c>
      <c r="F98" s="20" t="s">
        <v>51</v>
      </c>
      <c r="G98" s="1" t="s">
        <v>146</v>
      </c>
      <c r="H98" s="1" t="s">
        <v>770</v>
      </c>
      <c r="I98" s="1" t="s">
        <v>895</v>
      </c>
      <c r="J98" s="1" t="s">
        <v>51</v>
      </c>
      <c r="K98" s="1" t="s">
        <v>51</v>
      </c>
    </row>
    <row r="99" spans="1:11" ht="20.149999999999999" customHeight="1">
      <c r="A99" s="41" t="s">
        <v>896</v>
      </c>
      <c r="B99" s="21">
        <v>0</v>
      </c>
      <c r="C99" s="21">
        <v>0</v>
      </c>
      <c r="D99" s="21">
        <v>0</v>
      </c>
      <c r="E99" s="21">
        <v>0</v>
      </c>
      <c r="F99" s="20" t="s">
        <v>51</v>
      </c>
      <c r="G99" s="1" t="s">
        <v>146</v>
      </c>
      <c r="H99" s="1" t="s">
        <v>770</v>
      </c>
      <c r="I99" s="1" t="s">
        <v>897</v>
      </c>
      <c r="J99" s="1" t="s">
        <v>51</v>
      </c>
      <c r="K99" s="1" t="s">
        <v>51</v>
      </c>
    </row>
    <row r="100" spans="1:11" ht="20.149999999999999" customHeight="1">
      <c r="A100" s="41" t="s">
        <v>898</v>
      </c>
      <c r="B100" s="21">
        <v>0</v>
      </c>
      <c r="C100" s="21">
        <v>0</v>
      </c>
      <c r="D100" s="21">
        <v>0</v>
      </c>
      <c r="E100" s="21">
        <v>0</v>
      </c>
      <c r="F100" s="20" t="s">
        <v>51</v>
      </c>
      <c r="G100" s="1" t="s">
        <v>146</v>
      </c>
      <c r="H100" s="1" t="s">
        <v>770</v>
      </c>
      <c r="I100" s="1" t="s">
        <v>899</v>
      </c>
      <c r="J100" s="1" t="s">
        <v>51</v>
      </c>
      <c r="K100" s="1" t="s">
        <v>51</v>
      </c>
    </row>
    <row r="101" spans="1:11" ht="20.149999999999999" customHeight="1">
      <c r="A101" s="41" t="s">
        <v>900</v>
      </c>
      <c r="B101" s="21">
        <v>0</v>
      </c>
      <c r="C101" s="21">
        <v>0</v>
      </c>
      <c r="D101" s="21">
        <v>0</v>
      </c>
      <c r="E101" s="21">
        <v>0</v>
      </c>
      <c r="F101" s="20" t="s">
        <v>51</v>
      </c>
      <c r="G101" s="1" t="s">
        <v>146</v>
      </c>
      <c r="H101" s="1" t="s">
        <v>770</v>
      </c>
      <c r="I101" s="1" t="s">
        <v>901</v>
      </c>
      <c r="J101" s="1" t="s">
        <v>51</v>
      </c>
      <c r="K101" s="1" t="s">
        <v>51</v>
      </c>
    </row>
    <row r="102" spans="1:11" ht="20.149999999999999" customHeight="1">
      <c r="A102" s="41" t="s">
        <v>772</v>
      </c>
      <c r="B102" s="21">
        <v>0</v>
      </c>
      <c r="C102" s="21">
        <v>0</v>
      </c>
      <c r="D102" s="21">
        <v>0</v>
      </c>
      <c r="E102" s="21">
        <v>0</v>
      </c>
      <c r="F102" s="20" t="s">
        <v>51</v>
      </c>
      <c r="G102" s="1" t="s">
        <v>146</v>
      </c>
      <c r="H102" s="1" t="s">
        <v>770</v>
      </c>
      <c r="I102" s="1" t="s">
        <v>51</v>
      </c>
      <c r="J102" s="1" t="s">
        <v>51</v>
      </c>
      <c r="K102" s="1" t="s">
        <v>51</v>
      </c>
    </row>
    <row r="103" spans="1:11" ht="20.149999999999999" customHeight="1">
      <c r="A103" s="41" t="s">
        <v>902</v>
      </c>
      <c r="B103" s="21">
        <v>0</v>
      </c>
      <c r="C103" s="21">
        <v>0</v>
      </c>
      <c r="D103" s="21">
        <v>0</v>
      </c>
      <c r="E103" s="21">
        <v>0</v>
      </c>
      <c r="F103" s="20" t="s">
        <v>51</v>
      </c>
      <c r="G103" s="1" t="s">
        <v>146</v>
      </c>
      <c r="H103" s="1" t="s">
        <v>770</v>
      </c>
      <c r="I103" s="1" t="s">
        <v>903</v>
      </c>
      <c r="J103" s="1" t="s">
        <v>51</v>
      </c>
      <c r="K103" s="1" t="s">
        <v>51</v>
      </c>
    </row>
    <row r="104" spans="1:11" ht="20.149999999999999" customHeight="1">
      <c r="A104" s="41" t="s">
        <v>904</v>
      </c>
      <c r="B104" s="21">
        <v>0</v>
      </c>
      <c r="C104" s="21">
        <v>0</v>
      </c>
      <c r="D104" s="21">
        <v>0</v>
      </c>
      <c r="E104" s="21">
        <v>0</v>
      </c>
      <c r="F104" s="20" t="s">
        <v>51</v>
      </c>
      <c r="G104" s="1" t="s">
        <v>146</v>
      </c>
      <c r="H104" s="1" t="s">
        <v>770</v>
      </c>
      <c r="I104" s="1" t="s">
        <v>905</v>
      </c>
      <c r="J104" s="1" t="s">
        <v>51</v>
      </c>
      <c r="K104" s="1" t="s">
        <v>51</v>
      </c>
    </row>
    <row r="105" spans="1:11" ht="20.149999999999999" customHeight="1">
      <c r="A105" s="41" t="s">
        <v>906</v>
      </c>
      <c r="B105" s="21">
        <v>0</v>
      </c>
      <c r="C105" s="21">
        <v>0</v>
      </c>
      <c r="D105" s="21">
        <v>0</v>
      </c>
      <c r="E105" s="21">
        <v>0</v>
      </c>
      <c r="F105" s="20" t="s">
        <v>51</v>
      </c>
      <c r="G105" s="1" t="s">
        <v>146</v>
      </c>
      <c r="H105" s="1" t="s">
        <v>770</v>
      </c>
      <c r="I105" s="1" t="s">
        <v>907</v>
      </c>
      <c r="J105" s="1" t="s">
        <v>51</v>
      </c>
      <c r="K105" s="1" t="s">
        <v>51</v>
      </c>
    </row>
    <row r="106" spans="1:11" ht="20.149999999999999" customHeight="1">
      <c r="A106" s="41" t="s">
        <v>908</v>
      </c>
      <c r="B106" s="21">
        <v>0</v>
      </c>
      <c r="C106" s="21">
        <v>0</v>
      </c>
      <c r="D106" s="21">
        <v>0</v>
      </c>
      <c r="E106" s="21">
        <v>0</v>
      </c>
      <c r="F106" s="20" t="s">
        <v>51</v>
      </c>
      <c r="G106" s="1" t="s">
        <v>146</v>
      </c>
      <c r="H106" s="1" t="s">
        <v>770</v>
      </c>
      <c r="I106" s="1" t="s">
        <v>909</v>
      </c>
      <c r="J106" s="1" t="s">
        <v>51</v>
      </c>
      <c r="K106" s="1" t="s">
        <v>51</v>
      </c>
    </row>
    <row r="107" spans="1:11" ht="20.149999999999999" customHeight="1">
      <c r="A107" s="41" t="s">
        <v>910</v>
      </c>
      <c r="B107" s="21">
        <v>0</v>
      </c>
      <c r="C107" s="21">
        <v>0</v>
      </c>
      <c r="D107" s="21">
        <v>0</v>
      </c>
      <c r="E107" s="21">
        <v>0</v>
      </c>
      <c r="F107" s="20" t="s">
        <v>51</v>
      </c>
      <c r="G107" s="1" t="s">
        <v>146</v>
      </c>
      <c r="H107" s="1" t="s">
        <v>770</v>
      </c>
      <c r="I107" s="1" t="s">
        <v>911</v>
      </c>
      <c r="J107" s="1" t="s">
        <v>51</v>
      </c>
      <c r="K107" s="1" t="s">
        <v>51</v>
      </c>
    </row>
    <row r="108" spans="1:11" ht="20.149999999999999" customHeight="1">
      <c r="A108" s="41" t="s">
        <v>912</v>
      </c>
      <c r="B108" s="21">
        <v>56708</v>
      </c>
      <c r="C108" s="21">
        <v>0</v>
      </c>
      <c r="D108" s="21">
        <v>0</v>
      </c>
      <c r="E108" s="21">
        <f t="shared" ref="E108:E111" si="14">SUM(B108:D108)</f>
        <v>56708</v>
      </c>
      <c r="F108" s="20" t="s">
        <v>51</v>
      </c>
      <c r="G108" s="1" t="s">
        <v>146</v>
      </c>
      <c r="H108" s="1" t="s">
        <v>770</v>
      </c>
      <c r="I108" s="1" t="s">
        <v>913</v>
      </c>
      <c r="J108" s="1" t="s">
        <v>51</v>
      </c>
      <c r="K108" s="1" t="s">
        <v>51</v>
      </c>
    </row>
    <row r="109" spans="1:11" ht="20.149999999999999" customHeight="1">
      <c r="A109" s="41" t="s">
        <v>914</v>
      </c>
      <c r="B109" s="21">
        <v>0</v>
      </c>
      <c r="C109" s="21">
        <v>59065.3</v>
      </c>
      <c r="D109" s="21">
        <v>0</v>
      </c>
      <c r="E109" s="21">
        <f t="shared" si="14"/>
        <v>59065.3</v>
      </c>
      <c r="F109" s="20" t="s">
        <v>51</v>
      </c>
      <c r="G109" s="1" t="s">
        <v>146</v>
      </c>
      <c r="H109" s="1" t="s">
        <v>770</v>
      </c>
      <c r="I109" s="1" t="s">
        <v>915</v>
      </c>
      <c r="J109" s="1" t="s">
        <v>51</v>
      </c>
      <c r="K109" s="1" t="s">
        <v>51</v>
      </c>
    </row>
    <row r="110" spans="1:11" ht="20.149999999999999" customHeight="1">
      <c r="A110" s="41" t="s">
        <v>916</v>
      </c>
      <c r="B110" s="21">
        <v>0</v>
      </c>
      <c r="C110" s="21">
        <v>0</v>
      </c>
      <c r="D110" s="21">
        <v>40032</v>
      </c>
      <c r="E110" s="21">
        <f t="shared" si="14"/>
        <v>40032</v>
      </c>
      <c r="F110" s="20" t="s">
        <v>51</v>
      </c>
      <c r="G110" s="1" t="s">
        <v>146</v>
      </c>
      <c r="H110" s="1" t="s">
        <v>770</v>
      </c>
      <c r="I110" s="1" t="s">
        <v>917</v>
      </c>
      <c r="J110" s="1" t="s">
        <v>51</v>
      </c>
      <c r="K110" s="1" t="s">
        <v>51</v>
      </c>
    </row>
    <row r="111" spans="1:11" ht="20.149999999999999" customHeight="1">
      <c r="A111" s="41" t="s">
        <v>918</v>
      </c>
      <c r="B111" s="21">
        <f t="shared" ref="B111:D111" si="15">SUM(B108:B110)</f>
        <v>56708</v>
      </c>
      <c r="C111" s="21">
        <f t="shared" si="15"/>
        <v>59065.3</v>
      </c>
      <c r="D111" s="21">
        <f t="shared" si="15"/>
        <v>40032</v>
      </c>
      <c r="E111" s="21">
        <f t="shared" si="14"/>
        <v>155805.29999999999</v>
      </c>
      <c r="F111" s="20" t="s">
        <v>51</v>
      </c>
      <c r="G111" s="1" t="s">
        <v>146</v>
      </c>
      <c r="H111" s="1" t="s">
        <v>770</v>
      </c>
      <c r="I111" s="1" t="s">
        <v>919</v>
      </c>
      <c r="J111" s="1" t="s">
        <v>51</v>
      </c>
      <c r="K111" s="1" t="s">
        <v>51</v>
      </c>
    </row>
    <row r="112" spans="1:11" ht="20.149999999999999" customHeight="1">
      <c r="A112" s="41" t="s">
        <v>772</v>
      </c>
      <c r="B112" s="21">
        <v>0</v>
      </c>
      <c r="C112" s="21">
        <v>0</v>
      </c>
      <c r="D112" s="21">
        <v>0</v>
      </c>
      <c r="E112" s="21">
        <v>0</v>
      </c>
      <c r="F112" s="20" t="s">
        <v>51</v>
      </c>
      <c r="G112" s="1" t="s">
        <v>146</v>
      </c>
      <c r="H112" s="1" t="s">
        <v>770</v>
      </c>
      <c r="I112" s="1" t="s">
        <v>51</v>
      </c>
      <c r="J112" s="1" t="s">
        <v>51</v>
      </c>
      <c r="K112" s="1" t="s">
        <v>51</v>
      </c>
    </row>
    <row r="113" spans="1:12" ht="20.149999999999999" customHeight="1">
      <c r="A113" s="41" t="s">
        <v>920</v>
      </c>
      <c r="B113" s="21">
        <v>0</v>
      </c>
      <c r="C113" s="21">
        <v>0</v>
      </c>
      <c r="D113" s="21">
        <v>0</v>
      </c>
      <c r="E113" s="21">
        <v>0</v>
      </c>
      <c r="F113" s="20" t="s">
        <v>51</v>
      </c>
      <c r="G113" s="1" t="s">
        <v>146</v>
      </c>
      <c r="H113" s="1" t="s">
        <v>770</v>
      </c>
      <c r="I113" s="1" t="s">
        <v>921</v>
      </c>
      <c r="J113" s="1" t="s">
        <v>51</v>
      </c>
      <c r="K113" s="1" t="s">
        <v>51</v>
      </c>
    </row>
    <row r="114" spans="1:12" ht="20.149999999999999" customHeight="1">
      <c r="A114" s="41" t="s">
        <v>922</v>
      </c>
      <c r="B114" s="21">
        <v>0</v>
      </c>
      <c r="C114" s="21">
        <v>0</v>
      </c>
      <c r="D114" s="21">
        <v>0</v>
      </c>
      <c r="E114" s="21">
        <v>0</v>
      </c>
      <c r="F114" s="20" t="s">
        <v>51</v>
      </c>
      <c r="G114" s="1" t="s">
        <v>146</v>
      </c>
      <c r="H114" s="1" t="s">
        <v>770</v>
      </c>
      <c r="I114" s="1" t="s">
        <v>923</v>
      </c>
      <c r="J114" s="1" t="s">
        <v>51</v>
      </c>
      <c r="K114" s="1" t="s">
        <v>51</v>
      </c>
    </row>
    <row r="115" spans="1:12" ht="20.149999999999999" customHeight="1">
      <c r="A115" s="41" t="s">
        <v>924</v>
      </c>
      <c r="B115" s="21">
        <v>0</v>
      </c>
      <c r="C115" s="21">
        <v>0</v>
      </c>
      <c r="D115" s="21">
        <v>0</v>
      </c>
      <c r="E115" s="21">
        <v>0</v>
      </c>
      <c r="F115" s="20" t="s">
        <v>51</v>
      </c>
      <c r="G115" s="1" t="s">
        <v>146</v>
      </c>
      <c r="H115" s="1" t="s">
        <v>770</v>
      </c>
      <c r="I115" s="1" t="s">
        <v>925</v>
      </c>
      <c r="J115" s="1" t="s">
        <v>51</v>
      </c>
      <c r="K115" s="1" t="s">
        <v>51</v>
      </c>
    </row>
    <row r="116" spans="1:12" ht="20.149999999999999" customHeight="1">
      <c r="A116" s="41" t="s">
        <v>926</v>
      </c>
      <c r="B116" s="21">
        <v>0</v>
      </c>
      <c r="C116" s="21">
        <v>0</v>
      </c>
      <c r="D116" s="21">
        <v>612</v>
      </c>
      <c r="E116" s="21">
        <f t="shared" ref="E116:E118" si="16">SUM(B116:D116)</f>
        <v>612</v>
      </c>
      <c r="F116" s="20" t="s">
        <v>51</v>
      </c>
      <c r="G116" s="1" t="s">
        <v>146</v>
      </c>
      <c r="H116" s="1" t="s">
        <v>770</v>
      </c>
      <c r="I116" s="1" t="s">
        <v>927</v>
      </c>
      <c r="J116" s="1" t="s">
        <v>51</v>
      </c>
      <c r="K116" s="1" t="s">
        <v>51</v>
      </c>
    </row>
    <row r="117" spans="1:12" ht="20.149999999999999" customHeight="1">
      <c r="A117" s="41" t="s">
        <v>918</v>
      </c>
      <c r="B117" s="21">
        <f t="shared" ref="B117" si="17">SUM(B114:B116)</f>
        <v>0</v>
      </c>
      <c r="C117" s="21">
        <f t="shared" ref="C117" si="18">SUM(C114:C116)</f>
        <v>0</v>
      </c>
      <c r="D117" s="21">
        <f t="shared" ref="D117" si="19">SUM(D114:D116)</f>
        <v>612</v>
      </c>
      <c r="E117" s="21">
        <f t="shared" si="16"/>
        <v>612</v>
      </c>
      <c r="F117" s="20" t="s">
        <v>51</v>
      </c>
      <c r="G117" s="1" t="s">
        <v>146</v>
      </c>
      <c r="H117" s="1" t="s">
        <v>770</v>
      </c>
      <c r="I117" s="1" t="s">
        <v>919</v>
      </c>
      <c r="J117" s="1" t="s">
        <v>51</v>
      </c>
      <c r="K117" s="1" t="s">
        <v>51</v>
      </c>
    </row>
    <row r="118" spans="1:12" ht="20.149999999999999" customHeight="1">
      <c r="A118" s="41" t="s">
        <v>928</v>
      </c>
      <c r="B118" s="21">
        <f>+B117+B111</f>
        <v>56708</v>
      </c>
      <c r="C118" s="21">
        <f t="shared" ref="C118:D118" si="20">+C117+C111</f>
        <v>59065.3</v>
      </c>
      <c r="D118" s="21">
        <f t="shared" si="20"/>
        <v>40644</v>
      </c>
      <c r="E118" s="21">
        <f t="shared" si="16"/>
        <v>156417.29999999999</v>
      </c>
      <c r="F118" s="20" t="s">
        <v>51</v>
      </c>
      <c r="G118" s="1" t="s">
        <v>146</v>
      </c>
      <c r="H118" s="1" t="s">
        <v>770</v>
      </c>
      <c r="I118" s="1" t="s">
        <v>929</v>
      </c>
      <c r="J118" s="1" t="s">
        <v>51</v>
      </c>
      <c r="K118" s="1" t="s">
        <v>51</v>
      </c>
    </row>
    <row r="119" spans="1:12" ht="20.149999999999999" customHeight="1">
      <c r="A119" s="41" t="s">
        <v>803</v>
      </c>
      <c r="B119" s="22">
        <f>+TRUNC(B118,0)</f>
        <v>56708</v>
      </c>
      <c r="C119" s="22">
        <f t="shared" ref="C119:D119" si="21">+TRUNC(C118,0)</f>
        <v>59065</v>
      </c>
      <c r="D119" s="22">
        <f t="shared" si="21"/>
        <v>40644</v>
      </c>
      <c r="E119" s="22">
        <f>SUM(B119:D119)</f>
        <v>156417</v>
      </c>
      <c r="F119" s="23"/>
    </row>
    <row r="120" spans="1:12" ht="20.149999999999999" customHeight="1">
      <c r="A120" s="42"/>
      <c r="B120" s="23"/>
      <c r="C120" s="23"/>
      <c r="D120" s="23"/>
      <c r="E120" s="23"/>
      <c r="F120" s="23"/>
    </row>
    <row r="121" spans="1:12" ht="20.149999999999999" customHeight="1">
      <c r="A121" s="42" t="s">
        <v>930</v>
      </c>
      <c r="B121" s="23"/>
      <c r="C121" s="23"/>
      <c r="D121" s="23"/>
      <c r="E121" s="23"/>
      <c r="F121" s="20" t="s">
        <v>51</v>
      </c>
      <c r="G121" s="1" t="s">
        <v>152</v>
      </c>
      <c r="I121" s="1" t="s">
        <v>148</v>
      </c>
      <c r="J121" s="1" t="s">
        <v>149</v>
      </c>
      <c r="K121" s="1" t="s">
        <v>150</v>
      </c>
    </row>
    <row r="122" spans="1:12" ht="20.149999999999999" customHeight="1">
      <c r="A122" s="41" t="s">
        <v>51</v>
      </c>
      <c r="B122" s="21"/>
      <c r="C122" s="21"/>
      <c r="D122" s="21"/>
      <c r="E122" s="21"/>
      <c r="F122" s="20" t="s">
        <v>51</v>
      </c>
      <c r="G122" s="1" t="s">
        <v>152</v>
      </c>
      <c r="H122" s="1" t="s">
        <v>768</v>
      </c>
      <c r="I122" s="1" t="s">
        <v>51</v>
      </c>
      <c r="J122" s="1" t="s">
        <v>51</v>
      </c>
      <c r="K122" s="1" t="s">
        <v>51</v>
      </c>
      <c r="L122">
        <v>1</v>
      </c>
    </row>
    <row r="123" spans="1:12" ht="20.149999999999999" customHeight="1">
      <c r="A123" s="41" t="s">
        <v>931</v>
      </c>
      <c r="B123" s="21">
        <v>0</v>
      </c>
      <c r="C123" s="21">
        <v>0</v>
      </c>
      <c r="D123" s="21">
        <v>0</v>
      </c>
      <c r="E123" s="21">
        <v>0</v>
      </c>
      <c r="F123" s="20" t="s">
        <v>51</v>
      </c>
      <c r="G123" s="1" t="s">
        <v>152</v>
      </c>
      <c r="H123" s="1" t="s">
        <v>770</v>
      </c>
      <c r="I123" s="1" t="s">
        <v>932</v>
      </c>
      <c r="J123" s="1" t="s">
        <v>51</v>
      </c>
      <c r="K123" s="1" t="s">
        <v>51</v>
      </c>
    </row>
    <row r="124" spans="1:12" ht="20.149999999999999" customHeight="1">
      <c r="A124" s="41" t="s">
        <v>933</v>
      </c>
      <c r="B124" s="21">
        <v>0</v>
      </c>
      <c r="C124" s="21">
        <v>0</v>
      </c>
      <c r="D124" s="21">
        <v>0</v>
      </c>
      <c r="E124" s="21">
        <v>0</v>
      </c>
      <c r="F124" s="20" t="s">
        <v>51</v>
      </c>
      <c r="G124" s="1" t="s">
        <v>152</v>
      </c>
      <c r="H124" s="1" t="s">
        <v>770</v>
      </c>
      <c r="I124" s="1" t="s">
        <v>934</v>
      </c>
      <c r="J124" s="1" t="s">
        <v>51</v>
      </c>
      <c r="K124" s="1" t="s">
        <v>51</v>
      </c>
    </row>
    <row r="125" spans="1:12" ht="20.149999999999999" customHeight="1">
      <c r="A125" s="41" t="s">
        <v>772</v>
      </c>
      <c r="B125" s="21">
        <v>0</v>
      </c>
      <c r="C125" s="21">
        <v>0</v>
      </c>
      <c r="D125" s="21">
        <v>0</v>
      </c>
      <c r="E125" s="21">
        <v>0</v>
      </c>
      <c r="F125" s="20" t="s">
        <v>51</v>
      </c>
      <c r="G125" s="1" t="s">
        <v>152</v>
      </c>
      <c r="H125" s="1" t="s">
        <v>770</v>
      </c>
      <c r="I125" s="1" t="s">
        <v>51</v>
      </c>
      <c r="J125" s="1" t="s">
        <v>51</v>
      </c>
      <c r="K125" s="1" t="s">
        <v>51</v>
      </c>
    </row>
    <row r="126" spans="1:12" ht="20.149999999999999" customHeight="1">
      <c r="A126" s="41" t="s">
        <v>935</v>
      </c>
      <c r="B126" s="21">
        <v>0</v>
      </c>
      <c r="C126" s="21">
        <v>0</v>
      </c>
      <c r="D126" s="21">
        <v>0</v>
      </c>
      <c r="E126" s="21">
        <v>0</v>
      </c>
      <c r="F126" s="20" t="s">
        <v>51</v>
      </c>
      <c r="G126" s="1" t="s">
        <v>152</v>
      </c>
      <c r="H126" s="1" t="s">
        <v>770</v>
      </c>
      <c r="I126" s="1" t="s">
        <v>936</v>
      </c>
      <c r="J126" s="1" t="s">
        <v>51</v>
      </c>
      <c r="K126" s="1" t="s">
        <v>51</v>
      </c>
    </row>
    <row r="127" spans="1:12" ht="20.149999999999999" customHeight="1">
      <c r="A127" s="41" t="s">
        <v>937</v>
      </c>
      <c r="B127" s="21">
        <v>0</v>
      </c>
      <c r="C127" s="21">
        <v>0</v>
      </c>
      <c r="D127" s="21">
        <v>0</v>
      </c>
      <c r="E127" s="21">
        <v>0</v>
      </c>
      <c r="F127" s="20" t="s">
        <v>51</v>
      </c>
      <c r="G127" s="1" t="s">
        <v>152</v>
      </c>
      <c r="H127" s="1" t="s">
        <v>770</v>
      </c>
      <c r="I127" s="1" t="s">
        <v>938</v>
      </c>
      <c r="J127" s="1" t="s">
        <v>51</v>
      </c>
      <c r="K127" s="1" t="s">
        <v>51</v>
      </c>
    </row>
    <row r="128" spans="1:12" ht="20.149999999999999" customHeight="1">
      <c r="A128" s="41" t="s">
        <v>939</v>
      </c>
      <c r="B128" s="21">
        <v>0</v>
      </c>
      <c r="C128" s="21">
        <v>0</v>
      </c>
      <c r="D128" s="21">
        <v>7594.8</v>
      </c>
      <c r="E128" s="21">
        <f t="shared" ref="E128:E129" si="22">SUM(B128:D128)</f>
        <v>7594.8</v>
      </c>
      <c r="F128" s="20" t="s">
        <v>51</v>
      </c>
      <c r="G128" s="1" t="s">
        <v>152</v>
      </c>
      <c r="H128" s="1" t="s">
        <v>770</v>
      </c>
      <c r="I128" s="1" t="s">
        <v>940</v>
      </c>
      <c r="J128" s="1" t="s">
        <v>51</v>
      </c>
      <c r="K128" s="1" t="s">
        <v>51</v>
      </c>
    </row>
    <row r="129" spans="1:12" ht="20.149999999999999" customHeight="1">
      <c r="A129" s="41" t="s">
        <v>793</v>
      </c>
      <c r="B129" s="21">
        <f>+B128</f>
        <v>0</v>
      </c>
      <c r="C129" s="21">
        <f t="shared" ref="C129:D129" si="23">+C128</f>
        <v>0</v>
      </c>
      <c r="D129" s="21">
        <f t="shared" si="23"/>
        <v>7594.8</v>
      </c>
      <c r="E129" s="21">
        <f t="shared" si="22"/>
        <v>7594.8</v>
      </c>
      <c r="F129" s="20" t="s">
        <v>51</v>
      </c>
      <c r="G129" s="1" t="s">
        <v>152</v>
      </c>
      <c r="H129" s="1" t="s">
        <v>770</v>
      </c>
      <c r="I129" s="1" t="s">
        <v>794</v>
      </c>
      <c r="J129" s="1" t="s">
        <v>51</v>
      </c>
      <c r="K129" s="1" t="s">
        <v>51</v>
      </c>
    </row>
    <row r="130" spans="1:12" ht="20.149999999999999" customHeight="1">
      <c r="A130" s="41" t="s">
        <v>772</v>
      </c>
      <c r="B130" s="21">
        <v>0</v>
      </c>
      <c r="C130" s="21">
        <v>0</v>
      </c>
      <c r="D130" s="21">
        <v>0</v>
      </c>
      <c r="E130" s="21">
        <v>0</v>
      </c>
      <c r="F130" s="20" t="s">
        <v>51</v>
      </c>
      <c r="G130" s="1" t="s">
        <v>152</v>
      </c>
      <c r="H130" s="1" t="s">
        <v>770</v>
      </c>
      <c r="I130" s="1" t="s">
        <v>51</v>
      </c>
      <c r="J130" s="1" t="s">
        <v>51</v>
      </c>
      <c r="K130" s="1" t="s">
        <v>51</v>
      </c>
    </row>
    <row r="131" spans="1:12" ht="20.149999999999999" customHeight="1">
      <c r="A131" s="41" t="s">
        <v>941</v>
      </c>
      <c r="B131" s="21">
        <v>0</v>
      </c>
      <c r="C131" s="21">
        <v>0</v>
      </c>
      <c r="D131" s="21">
        <v>0</v>
      </c>
      <c r="E131" s="21">
        <v>0</v>
      </c>
      <c r="F131" s="20" t="s">
        <v>51</v>
      </c>
      <c r="G131" s="1" t="s">
        <v>152</v>
      </c>
      <c r="H131" s="1" t="s">
        <v>770</v>
      </c>
      <c r="I131" s="1" t="s">
        <v>942</v>
      </c>
      <c r="J131" s="1" t="s">
        <v>51</v>
      </c>
      <c r="K131" s="1" t="s">
        <v>51</v>
      </c>
    </row>
    <row r="132" spans="1:12" ht="20.149999999999999" customHeight="1">
      <c r="A132" s="41" t="s">
        <v>943</v>
      </c>
      <c r="B132" s="21">
        <v>0</v>
      </c>
      <c r="C132" s="21">
        <v>0</v>
      </c>
      <c r="D132" s="21">
        <v>4734</v>
      </c>
      <c r="E132" s="21">
        <f t="shared" ref="E132:E133" si="24">SUM(B132:D132)</f>
        <v>4734</v>
      </c>
      <c r="F132" s="20" t="s">
        <v>51</v>
      </c>
      <c r="G132" s="1" t="s">
        <v>152</v>
      </c>
      <c r="H132" s="1" t="s">
        <v>770</v>
      </c>
      <c r="I132" s="1" t="s">
        <v>944</v>
      </c>
      <c r="J132" s="1" t="s">
        <v>51</v>
      </c>
      <c r="K132" s="1" t="s">
        <v>51</v>
      </c>
    </row>
    <row r="133" spans="1:12" ht="20.149999999999999" customHeight="1">
      <c r="A133" s="41" t="s">
        <v>945</v>
      </c>
      <c r="B133" s="21">
        <f t="shared" ref="B133" si="25">+B132</f>
        <v>0</v>
      </c>
      <c r="C133" s="21">
        <f t="shared" ref="C133" si="26">+C132</f>
        <v>0</v>
      </c>
      <c r="D133" s="21">
        <f t="shared" ref="D133" si="27">+D132</f>
        <v>4734</v>
      </c>
      <c r="E133" s="21">
        <f t="shared" si="24"/>
        <v>4734</v>
      </c>
      <c r="F133" s="20" t="s">
        <v>51</v>
      </c>
      <c r="G133" s="1" t="s">
        <v>152</v>
      </c>
      <c r="H133" s="1" t="s">
        <v>770</v>
      </c>
      <c r="I133" s="1" t="s">
        <v>946</v>
      </c>
      <c r="J133" s="1" t="s">
        <v>51</v>
      </c>
      <c r="K133" s="1" t="s">
        <v>51</v>
      </c>
    </row>
    <row r="134" spans="1:12" ht="20.149999999999999" customHeight="1">
      <c r="A134" s="41" t="s">
        <v>803</v>
      </c>
      <c r="B134" s="22">
        <f>+TRUNC(B133+B129,0)</f>
        <v>0</v>
      </c>
      <c r="C134" s="22">
        <f t="shared" ref="C134:D134" si="28">+TRUNC(C133+C129,0)</f>
        <v>0</v>
      </c>
      <c r="D134" s="22">
        <f t="shared" si="28"/>
        <v>12328</v>
      </c>
      <c r="E134" s="22">
        <f>SUM(B134:D134)</f>
        <v>12328</v>
      </c>
      <c r="F134" s="23"/>
    </row>
    <row r="135" spans="1:12" ht="20.149999999999999" customHeight="1">
      <c r="A135" s="42"/>
      <c r="B135" s="23"/>
      <c r="C135" s="23"/>
      <c r="D135" s="23"/>
      <c r="E135" s="23"/>
      <c r="F135" s="23"/>
    </row>
    <row r="136" spans="1:12" ht="20.149999999999999" customHeight="1">
      <c r="A136" s="42" t="s">
        <v>947</v>
      </c>
      <c r="B136" s="23"/>
      <c r="C136" s="23"/>
      <c r="D136" s="23"/>
      <c r="E136" s="23"/>
      <c r="F136" s="20" t="s">
        <v>51</v>
      </c>
      <c r="G136" s="1" t="s">
        <v>156</v>
      </c>
      <c r="I136" s="1" t="s">
        <v>148</v>
      </c>
      <c r="J136" s="1" t="s">
        <v>154</v>
      </c>
      <c r="K136" s="1" t="s">
        <v>150</v>
      </c>
    </row>
    <row r="137" spans="1:12" ht="20.149999999999999" customHeight="1">
      <c r="A137" s="41" t="s">
        <v>51</v>
      </c>
      <c r="B137" s="21"/>
      <c r="C137" s="21"/>
      <c r="D137" s="21"/>
      <c r="E137" s="21"/>
      <c r="F137" s="20" t="s">
        <v>51</v>
      </c>
      <c r="G137" s="1" t="s">
        <v>156</v>
      </c>
      <c r="H137" s="1" t="s">
        <v>768</v>
      </c>
      <c r="I137" s="1" t="s">
        <v>51</v>
      </c>
      <c r="J137" s="1" t="s">
        <v>51</v>
      </c>
      <c r="K137" s="1" t="s">
        <v>51</v>
      </c>
      <c r="L137">
        <v>1</v>
      </c>
    </row>
    <row r="138" spans="1:12" ht="20.149999999999999" customHeight="1">
      <c r="A138" s="41" t="s">
        <v>931</v>
      </c>
      <c r="B138" s="21">
        <v>0</v>
      </c>
      <c r="C138" s="21">
        <v>0</v>
      </c>
      <c r="D138" s="21">
        <v>0</v>
      </c>
      <c r="E138" s="21">
        <v>0</v>
      </c>
      <c r="F138" s="20" t="s">
        <v>51</v>
      </c>
      <c r="G138" s="1" t="s">
        <v>156</v>
      </c>
      <c r="H138" s="1" t="s">
        <v>770</v>
      </c>
      <c r="I138" s="1" t="s">
        <v>932</v>
      </c>
      <c r="J138" s="1" t="s">
        <v>51</v>
      </c>
      <c r="K138" s="1" t="s">
        <v>51</v>
      </c>
    </row>
    <row r="139" spans="1:12" ht="20.149999999999999" customHeight="1">
      <c r="A139" s="41" t="s">
        <v>948</v>
      </c>
      <c r="B139" s="21">
        <v>0</v>
      </c>
      <c r="C139" s="21">
        <v>0</v>
      </c>
      <c r="D139" s="21">
        <v>0</v>
      </c>
      <c r="E139" s="21">
        <v>0</v>
      </c>
      <c r="F139" s="20" t="s">
        <v>51</v>
      </c>
      <c r="G139" s="1" t="s">
        <v>156</v>
      </c>
      <c r="H139" s="1" t="s">
        <v>770</v>
      </c>
      <c r="I139" s="1" t="s">
        <v>949</v>
      </c>
      <c r="J139" s="1" t="s">
        <v>51</v>
      </c>
      <c r="K139" s="1" t="s">
        <v>51</v>
      </c>
    </row>
    <row r="140" spans="1:12" ht="20.149999999999999" customHeight="1">
      <c r="A140" s="41" t="s">
        <v>772</v>
      </c>
      <c r="B140" s="21">
        <v>0</v>
      </c>
      <c r="C140" s="21">
        <v>0</v>
      </c>
      <c r="D140" s="21">
        <v>0</v>
      </c>
      <c r="E140" s="21">
        <v>0</v>
      </c>
      <c r="F140" s="20" t="s">
        <v>51</v>
      </c>
      <c r="G140" s="1" t="s">
        <v>156</v>
      </c>
      <c r="H140" s="1" t="s">
        <v>770</v>
      </c>
      <c r="I140" s="1" t="s">
        <v>51</v>
      </c>
      <c r="J140" s="1" t="s">
        <v>51</v>
      </c>
      <c r="K140" s="1" t="s">
        <v>51</v>
      </c>
    </row>
    <row r="141" spans="1:12" ht="20.149999999999999" customHeight="1">
      <c r="A141" s="41" t="s">
        <v>950</v>
      </c>
      <c r="B141" s="21">
        <v>0</v>
      </c>
      <c r="C141" s="21">
        <v>0</v>
      </c>
      <c r="D141" s="21">
        <v>0</v>
      </c>
      <c r="E141" s="21">
        <v>0</v>
      </c>
      <c r="F141" s="20" t="s">
        <v>51</v>
      </c>
      <c r="G141" s="1" t="s">
        <v>156</v>
      </c>
      <c r="H141" s="1" t="s">
        <v>770</v>
      </c>
      <c r="I141" s="1" t="s">
        <v>951</v>
      </c>
      <c r="J141" s="1" t="s">
        <v>51</v>
      </c>
      <c r="K141" s="1" t="s">
        <v>51</v>
      </c>
    </row>
    <row r="142" spans="1:12" ht="20.149999999999999" customHeight="1">
      <c r="A142" s="41" t="s">
        <v>952</v>
      </c>
      <c r="B142" s="21">
        <v>0</v>
      </c>
      <c r="C142" s="21">
        <v>0</v>
      </c>
      <c r="D142" s="21">
        <v>0</v>
      </c>
      <c r="E142" s="21">
        <v>0</v>
      </c>
      <c r="F142" s="20" t="s">
        <v>51</v>
      </c>
      <c r="G142" s="1" t="s">
        <v>156</v>
      </c>
      <c r="H142" s="1" t="s">
        <v>770</v>
      </c>
      <c r="I142" s="1" t="s">
        <v>953</v>
      </c>
      <c r="J142" s="1" t="s">
        <v>51</v>
      </c>
      <c r="K142" s="1" t="s">
        <v>51</v>
      </c>
    </row>
    <row r="143" spans="1:12" ht="20.149999999999999" customHeight="1">
      <c r="A143" s="41" t="s">
        <v>954</v>
      </c>
      <c r="B143" s="21">
        <v>0</v>
      </c>
      <c r="C143" s="21">
        <v>0</v>
      </c>
      <c r="D143" s="21">
        <v>11556.7</v>
      </c>
      <c r="E143" s="21">
        <f t="shared" ref="E143:E144" si="29">SUM(B143:D143)</f>
        <v>11556.7</v>
      </c>
      <c r="F143" s="20" t="s">
        <v>51</v>
      </c>
      <c r="G143" s="1" t="s">
        <v>156</v>
      </c>
      <c r="H143" s="1" t="s">
        <v>770</v>
      </c>
      <c r="I143" s="1" t="s">
        <v>955</v>
      </c>
      <c r="J143" s="1" t="s">
        <v>51</v>
      </c>
      <c r="K143" s="1" t="s">
        <v>51</v>
      </c>
    </row>
    <row r="144" spans="1:12" ht="20.149999999999999" customHeight="1">
      <c r="A144" s="41" t="s">
        <v>793</v>
      </c>
      <c r="B144" s="21">
        <f t="shared" ref="B144" si="30">+B143</f>
        <v>0</v>
      </c>
      <c r="C144" s="21">
        <f t="shared" ref="C144" si="31">+C143</f>
        <v>0</v>
      </c>
      <c r="D144" s="21">
        <f t="shared" ref="D144" si="32">+D143</f>
        <v>11556.7</v>
      </c>
      <c r="E144" s="21">
        <f t="shared" si="29"/>
        <v>11556.7</v>
      </c>
      <c r="F144" s="20" t="s">
        <v>51</v>
      </c>
      <c r="G144" s="1" t="s">
        <v>156</v>
      </c>
      <c r="H144" s="1" t="s">
        <v>770</v>
      </c>
      <c r="I144" s="1" t="s">
        <v>794</v>
      </c>
      <c r="J144" s="1" t="s">
        <v>51</v>
      </c>
      <c r="K144" s="1" t="s">
        <v>51</v>
      </c>
    </row>
    <row r="145" spans="1:12" ht="20.149999999999999" customHeight="1">
      <c r="A145" s="41" t="s">
        <v>772</v>
      </c>
      <c r="B145" s="21">
        <v>0</v>
      </c>
      <c r="C145" s="21">
        <v>0</v>
      </c>
      <c r="D145" s="21">
        <v>0</v>
      </c>
      <c r="E145" s="21">
        <v>0</v>
      </c>
      <c r="F145" s="20" t="s">
        <v>51</v>
      </c>
      <c r="G145" s="1" t="s">
        <v>156</v>
      </c>
      <c r="H145" s="1" t="s">
        <v>770</v>
      </c>
      <c r="I145" s="1" t="s">
        <v>51</v>
      </c>
      <c r="J145" s="1" t="s">
        <v>51</v>
      </c>
      <c r="K145" s="1" t="s">
        <v>51</v>
      </c>
    </row>
    <row r="146" spans="1:12" ht="20.149999999999999" customHeight="1">
      <c r="A146" s="41" t="s">
        <v>941</v>
      </c>
      <c r="B146" s="21">
        <v>0</v>
      </c>
      <c r="C146" s="21">
        <v>0</v>
      </c>
      <c r="D146" s="21">
        <v>0</v>
      </c>
      <c r="E146" s="21">
        <v>0</v>
      </c>
      <c r="F146" s="20" t="s">
        <v>51</v>
      </c>
      <c r="G146" s="1" t="s">
        <v>156</v>
      </c>
      <c r="H146" s="1" t="s">
        <v>770</v>
      </c>
      <c r="I146" s="1" t="s">
        <v>942</v>
      </c>
      <c r="J146" s="1" t="s">
        <v>51</v>
      </c>
      <c r="K146" s="1" t="s">
        <v>51</v>
      </c>
    </row>
    <row r="147" spans="1:12" ht="20.149999999999999" customHeight="1">
      <c r="A147" s="41" t="s">
        <v>943</v>
      </c>
      <c r="B147" s="21">
        <v>0</v>
      </c>
      <c r="C147" s="21">
        <v>0</v>
      </c>
      <c r="D147" s="21">
        <v>4734</v>
      </c>
      <c r="E147" s="21">
        <f t="shared" ref="E147:E148" si="33">SUM(B147:D147)</f>
        <v>4734</v>
      </c>
      <c r="F147" s="20" t="s">
        <v>51</v>
      </c>
      <c r="G147" s="1" t="s">
        <v>156</v>
      </c>
      <c r="H147" s="1" t="s">
        <v>770</v>
      </c>
      <c r="I147" s="1" t="s">
        <v>944</v>
      </c>
      <c r="J147" s="1" t="s">
        <v>51</v>
      </c>
      <c r="K147" s="1" t="s">
        <v>51</v>
      </c>
    </row>
    <row r="148" spans="1:12" ht="20.149999999999999" customHeight="1">
      <c r="A148" s="41" t="s">
        <v>945</v>
      </c>
      <c r="B148" s="21">
        <f t="shared" ref="B148" si="34">+B147</f>
        <v>0</v>
      </c>
      <c r="C148" s="21">
        <f t="shared" ref="C148" si="35">+C147</f>
        <v>0</v>
      </c>
      <c r="D148" s="21">
        <f t="shared" ref="D148" si="36">+D147</f>
        <v>4734</v>
      </c>
      <c r="E148" s="21">
        <f t="shared" si="33"/>
        <v>4734</v>
      </c>
      <c r="F148" s="20" t="s">
        <v>51</v>
      </c>
      <c r="G148" s="1" t="s">
        <v>156</v>
      </c>
      <c r="H148" s="1" t="s">
        <v>770</v>
      </c>
      <c r="I148" s="1" t="s">
        <v>946</v>
      </c>
      <c r="J148" s="1" t="s">
        <v>51</v>
      </c>
      <c r="K148" s="1" t="s">
        <v>51</v>
      </c>
    </row>
    <row r="149" spans="1:12" ht="20.149999999999999" customHeight="1">
      <c r="A149" s="41" t="s">
        <v>803</v>
      </c>
      <c r="B149" s="22">
        <f t="shared" ref="B149" si="37">+TRUNC(B148+B144,0)</f>
        <v>0</v>
      </c>
      <c r="C149" s="22">
        <f t="shared" ref="C149" si="38">+TRUNC(C148+C144,0)</f>
        <v>0</v>
      </c>
      <c r="D149" s="22">
        <f t="shared" ref="D149" si="39">+TRUNC(D148+D144,0)</f>
        <v>16290</v>
      </c>
      <c r="E149" s="22">
        <f>SUM(B149:D149)</f>
        <v>16290</v>
      </c>
      <c r="F149" s="23"/>
    </row>
    <row r="150" spans="1:12" ht="20.149999999999999" customHeight="1">
      <c r="A150" s="42"/>
      <c r="B150" s="23"/>
      <c r="C150" s="23"/>
      <c r="D150" s="23"/>
      <c r="E150" s="23"/>
      <c r="F150" s="23"/>
    </row>
    <row r="151" spans="1:12" ht="20.149999999999999" customHeight="1">
      <c r="A151" s="42" t="s">
        <v>956</v>
      </c>
      <c r="B151" s="23"/>
      <c r="C151" s="23"/>
      <c r="D151" s="23"/>
      <c r="E151" s="23"/>
      <c r="F151" s="20" t="s">
        <v>51</v>
      </c>
      <c r="G151" s="1" t="s">
        <v>161</v>
      </c>
      <c r="I151" s="1" t="s">
        <v>158</v>
      </c>
      <c r="J151" s="1" t="s">
        <v>159</v>
      </c>
      <c r="K151" s="1" t="s">
        <v>150</v>
      </c>
    </row>
    <row r="152" spans="1:12" ht="20.149999999999999" customHeight="1">
      <c r="A152" s="41" t="s">
        <v>51</v>
      </c>
      <c r="B152" s="21"/>
      <c r="C152" s="21"/>
      <c r="D152" s="21"/>
      <c r="E152" s="21"/>
      <c r="F152" s="20" t="s">
        <v>51</v>
      </c>
      <c r="G152" s="1" t="s">
        <v>161</v>
      </c>
      <c r="H152" s="1" t="s">
        <v>768</v>
      </c>
      <c r="I152" s="1" t="s">
        <v>51</v>
      </c>
      <c r="J152" s="1" t="s">
        <v>51</v>
      </c>
      <c r="K152" s="1" t="s">
        <v>51</v>
      </c>
      <c r="L152">
        <v>1</v>
      </c>
    </row>
    <row r="153" spans="1:12" ht="20.149999999999999" customHeight="1">
      <c r="A153" s="41" t="s">
        <v>957</v>
      </c>
      <c r="B153" s="21">
        <v>0</v>
      </c>
      <c r="C153" s="21">
        <v>0</v>
      </c>
      <c r="D153" s="21">
        <v>0</v>
      </c>
      <c r="E153" s="21">
        <v>0</v>
      </c>
      <c r="F153" s="20" t="s">
        <v>51</v>
      </c>
      <c r="G153" s="1" t="s">
        <v>161</v>
      </c>
      <c r="H153" s="1" t="s">
        <v>770</v>
      </c>
      <c r="I153" s="1" t="s">
        <v>958</v>
      </c>
      <c r="J153" s="1" t="s">
        <v>51</v>
      </c>
      <c r="K153" s="1" t="s">
        <v>51</v>
      </c>
    </row>
    <row r="154" spans="1:12" ht="20.149999999999999" customHeight="1">
      <c r="A154" s="41" t="s">
        <v>772</v>
      </c>
      <c r="B154" s="21">
        <v>0</v>
      </c>
      <c r="C154" s="21">
        <v>0</v>
      </c>
      <c r="D154" s="21">
        <v>0</v>
      </c>
      <c r="E154" s="21">
        <v>0</v>
      </c>
      <c r="F154" s="20" t="s">
        <v>51</v>
      </c>
      <c r="G154" s="1" t="s">
        <v>161</v>
      </c>
      <c r="H154" s="1" t="s">
        <v>770</v>
      </c>
      <c r="I154" s="1" t="s">
        <v>51</v>
      </c>
      <c r="J154" s="1" t="s">
        <v>51</v>
      </c>
      <c r="K154" s="1" t="s">
        <v>51</v>
      </c>
    </row>
    <row r="155" spans="1:12" ht="20.149999999999999" customHeight="1">
      <c r="A155" s="41" t="s">
        <v>959</v>
      </c>
      <c r="B155" s="21">
        <v>0</v>
      </c>
      <c r="C155" s="21">
        <v>0</v>
      </c>
      <c r="D155" s="21">
        <v>0</v>
      </c>
      <c r="E155" s="21">
        <v>0</v>
      </c>
      <c r="F155" s="20" t="s">
        <v>51</v>
      </c>
      <c r="G155" s="1" t="s">
        <v>161</v>
      </c>
      <c r="H155" s="1" t="s">
        <v>770</v>
      </c>
      <c r="I155" s="1" t="s">
        <v>960</v>
      </c>
      <c r="J155" s="1" t="s">
        <v>51</v>
      </c>
      <c r="K155" s="1" t="s">
        <v>51</v>
      </c>
    </row>
    <row r="156" spans="1:12" ht="20.149999999999999" customHeight="1">
      <c r="A156" s="41" t="s">
        <v>961</v>
      </c>
      <c r="B156" s="21">
        <v>0</v>
      </c>
      <c r="C156" s="21">
        <v>0</v>
      </c>
      <c r="D156" s="21">
        <v>0</v>
      </c>
      <c r="E156" s="21">
        <v>0</v>
      </c>
      <c r="F156" s="20" t="s">
        <v>51</v>
      </c>
      <c r="G156" s="1" t="s">
        <v>161</v>
      </c>
      <c r="H156" s="1" t="s">
        <v>770</v>
      </c>
      <c r="I156" s="1" t="s">
        <v>962</v>
      </c>
      <c r="J156" s="1" t="s">
        <v>51</v>
      </c>
      <c r="K156" s="1" t="s">
        <v>51</v>
      </c>
    </row>
    <row r="157" spans="1:12" ht="20.149999999999999" customHeight="1">
      <c r="A157" s="41" t="s">
        <v>963</v>
      </c>
      <c r="B157" s="21">
        <v>0</v>
      </c>
      <c r="C157" s="21">
        <v>0</v>
      </c>
      <c r="D157" s="21">
        <v>0</v>
      </c>
      <c r="E157" s="21">
        <v>0</v>
      </c>
      <c r="F157" s="20" t="s">
        <v>51</v>
      </c>
      <c r="G157" s="1" t="s">
        <v>161</v>
      </c>
      <c r="H157" s="1" t="s">
        <v>770</v>
      </c>
      <c r="I157" s="1" t="s">
        <v>964</v>
      </c>
      <c r="J157" s="1" t="s">
        <v>51</v>
      </c>
      <c r="K157" s="1" t="s">
        <v>51</v>
      </c>
    </row>
    <row r="158" spans="1:12" ht="20.149999999999999" customHeight="1">
      <c r="A158" s="41" t="s">
        <v>965</v>
      </c>
      <c r="B158" s="21">
        <v>0</v>
      </c>
      <c r="C158" s="21">
        <v>0</v>
      </c>
      <c r="D158" s="21">
        <v>0</v>
      </c>
      <c r="E158" s="21">
        <v>0</v>
      </c>
      <c r="F158" s="20" t="s">
        <v>51</v>
      </c>
      <c r="G158" s="1" t="s">
        <v>161</v>
      </c>
      <c r="H158" s="1" t="s">
        <v>770</v>
      </c>
      <c r="I158" s="1" t="s">
        <v>966</v>
      </c>
      <c r="J158" s="1" t="s">
        <v>51</v>
      </c>
      <c r="K158" s="1" t="s">
        <v>51</v>
      </c>
    </row>
    <row r="159" spans="1:12" ht="20.149999999999999" customHeight="1">
      <c r="A159" s="41" t="s">
        <v>967</v>
      </c>
      <c r="B159" s="21">
        <v>0</v>
      </c>
      <c r="C159" s="21">
        <v>0</v>
      </c>
      <c r="D159" s="21">
        <v>0</v>
      </c>
      <c r="E159" s="21">
        <v>0</v>
      </c>
      <c r="F159" s="20" t="s">
        <v>51</v>
      </c>
      <c r="G159" s="1" t="s">
        <v>161</v>
      </c>
      <c r="H159" s="1" t="s">
        <v>770</v>
      </c>
      <c r="I159" s="1" t="s">
        <v>968</v>
      </c>
      <c r="J159" s="1" t="s">
        <v>51</v>
      </c>
      <c r="K159" s="1" t="s">
        <v>51</v>
      </c>
    </row>
    <row r="160" spans="1:12" ht="20.149999999999999" customHeight="1">
      <c r="A160" s="41" t="s">
        <v>969</v>
      </c>
      <c r="B160" s="21">
        <v>0</v>
      </c>
      <c r="C160" s="21">
        <v>0</v>
      </c>
      <c r="D160" s="21">
        <v>0</v>
      </c>
      <c r="E160" s="21">
        <v>0</v>
      </c>
      <c r="F160" s="20" t="s">
        <v>51</v>
      </c>
      <c r="G160" s="1" t="s">
        <v>161</v>
      </c>
      <c r="H160" s="1" t="s">
        <v>770</v>
      </c>
      <c r="I160" s="1" t="s">
        <v>970</v>
      </c>
      <c r="J160" s="1" t="s">
        <v>51</v>
      </c>
      <c r="K160" s="1" t="s">
        <v>51</v>
      </c>
    </row>
    <row r="161" spans="1:12" ht="20.149999999999999" customHeight="1">
      <c r="A161" s="41" t="s">
        <v>971</v>
      </c>
      <c r="B161" s="21">
        <v>0</v>
      </c>
      <c r="C161" s="21">
        <v>0</v>
      </c>
      <c r="D161" s="21">
        <v>0</v>
      </c>
      <c r="E161" s="21">
        <v>0</v>
      </c>
      <c r="F161" s="20" t="s">
        <v>51</v>
      </c>
      <c r="G161" s="1" t="s">
        <v>161</v>
      </c>
      <c r="H161" s="1" t="s">
        <v>770</v>
      </c>
      <c r="I161" s="1" t="s">
        <v>972</v>
      </c>
      <c r="J161" s="1" t="s">
        <v>51</v>
      </c>
      <c r="K161" s="1" t="s">
        <v>51</v>
      </c>
    </row>
    <row r="162" spans="1:12" ht="20.149999999999999" customHeight="1">
      <c r="A162" s="41" t="s">
        <v>973</v>
      </c>
      <c r="B162" s="21">
        <v>537.20000000000005</v>
      </c>
      <c r="C162" s="21">
        <v>0</v>
      </c>
      <c r="D162" s="21">
        <v>0</v>
      </c>
      <c r="E162" s="21">
        <f t="shared" ref="E162:E165" si="40">SUM(B162:D162)</f>
        <v>537.20000000000005</v>
      </c>
      <c r="F162" s="20" t="s">
        <v>51</v>
      </c>
      <c r="G162" s="1" t="s">
        <v>161</v>
      </c>
      <c r="H162" s="1" t="s">
        <v>770</v>
      </c>
      <c r="I162" s="1" t="s">
        <v>974</v>
      </c>
      <c r="J162" s="1" t="s">
        <v>51</v>
      </c>
      <c r="K162" s="1" t="s">
        <v>51</v>
      </c>
    </row>
    <row r="163" spans="1:12" ht="20.149999999999999" customHeight="1">
      <c r="A163" s="41" t="s">
        <v>975</v>
      </c>
      <c r="B163" s="21">
        <v>0</v>
      </c>
      <c r="C163" s="21">
        <v>7344.7</v>
      </c>
      <c r="D163" s="21">
        <v>0</v>
      </c>
      <c r="E163" s="21">
        <f t="shared" si="40"/>
        <v>7344.7</v>
      </c>
      <c r="F163" s="20" t="s">
        <v>51</v>
      </c>
      <c r="G163" s="1" t="s">
        <v>161</v>
      </c>
      <c r="H163" s="1" t="s">
        <v>770</v>
      </c>
      <c r="I163" s="1" t="s">
        <v>976</v>
      </c>
      <c r="J163" s="1" t="s">
        <v>51</v>
      </c>
      <c r="K163" s="1" t="s">
        <v>51</v>
      </c>
    </row>
    <row r="164" spans="1:12" ht="20.149999999999999" customHeight="1">
      <c r="A164" s="41" t="s">
        <v>977</v>
      </c>
      <c r="B164" s="21">
        <v>0</v>
      </c>
      <c r="C164" s="21">
        <v>0</v>
      </c>
      <c r="D164" s="21">
        <v>165.5</v>
      </c>
      <c r="E164" s="21">
        <f t="shared" si="40"/>
        <v>165.5</v>
      </c>
      <c r="F164" s="20" t="s">
        <v>51</v>
      </c>
      <c r="G164" s="1" t="s">
        <v>161</v>
      </c>
      <c r="H164" s="1" t="s">
        <v>770</v>
      </c>
      <c r="I164" s="1" t="s">
        <v>978</v>
      </c>
      <c r="J164" s="1" t="s">
        <v>51</v>
      </c>
      <c r="K164" s="1" t="s">
        <v>51</v>
      </c>
    </row>
    <row r="165" spans="1:12" ht="20.149999999999999" customHeight="1">
      <c r="A165" s="41" t="s">
        <v>793</v>
      </c>
      <c r="B165" s="21">
        <f>SUM(B162:B164)</f>
        <v>537.20000000000005</v>
      </c>
      <c r="C165" s="21">
        <f t="shared" ref="C165:D165" si="41">SUM(C162:C164)</f>
        <v>7344.7</v>
      </c>
      <c r="D165" s="21">
        <f t="shared" si="41"/>
        <v>165.5</v>
      </c>
      <c r="E165" s="21">
        <f t="shared" si="40"/>
        <v>8047.4</v>
      </c>
      <c r="F165" s="20" t="s">
        <v>51</v>
      </c>
      <c r="G165" s="1" t="s">
        <v>161</v>
      </c>
      <c r="H165" s="1" t="s">
        <v>770</v>
      </c>
      <c r="I165" s="1" t="s">
        <v>794</v>
      </c>
      <c r="J165" s="1" t="s">
        <v>51</v>
      </c>
      <c r="K165" s="1" t="s">
        <v>51</v>
      </c>
    </row>
    <row r="166" spans="1:12" ht="20.149999999999999" customHeight="1">
      <c r="A166" s="41" t="s">
        <v>979</v>
      </c>
      <c r="B166" s="21">
        <v>0</v>
      </c>
      <c r="C166" s="21">
        <v>0</v>
      </c>
      <c r="D166" s="21">
        <v>0</v>
      </c>
      <c r="E166" s="21">
        <v>0</v>
      </c>
      <c r="F166" s="20" t="s">
        <v>51</v>
      </c>
      <c r="G166" s="1" t="s">
        <v>161</v>
      </c>
      <c r="H166" s="1" t="s">
        <v>770</v>
      </c>
      <c r="I166" s="1" t="s">
        <v>980</v>
      </c>
      <c r="J166" s="1" t="s">
        <v>51</v>
      </c>
      <c r="K166" s="1" t="s">
        <v>51</v>
      </c>
    </row>
    <row r="167" spans="1:12" ht="20.149999999999999" customHeight="1">
      <c r="A167" s="41" t="s">
        <v>981</v>
      </c>
      <c r="B167" s="21">
        <v>0</v>
      </c>
      <c r="C167" s="21">
        <v>0</v>
      </c>
      <c r="D167" s="21">
        <v>0</v>
      </c>
      <c r="E167" s="21">
        <v>0</v>
      </c>
      <c r="F167" s="20" t="s">
        <v>51</v>
      </c>
      <c r="G167" s="1" t="s">
        <v>161</v>
      </c>
      <c r="H167" s="1" t="s">
        <v>770</v>
      </c>
      <c r="I167" s="1" t="s">
        <v>982</v>
      </c>
      <c r="J167" s="1" t="s">
        <v>51</v>
      </c>
      <c r="K167" s="1" t="s">
        <v>51</v>
      </c>
    </row>
    <row r="168" spans="1:12" ht="20.149999999999999" customHeight="1">
      <c r="A168" s="41" t="s">
        <v>983</v>
      </c>
      <c r="B168" s="21">
        <v>0</v>
      </c>
      <c r="C168" s="21">
        <v>7642.7</v>
      </c>
      <c r="D168" s="21">
        <v>0</v>
      </c>
      <c r="E168" s="21">
        <f t="shared" ref="E168:E170" si="42">SUM(B168:D168)</f>
        <v>7642.7</v>
      </c>
      <c r="F168" s="20" t="s">
        <v>51</v>
      </c>
      <c r="G168" s="1" t="s">
        <v>161</v>
      </c>
      <c r="H168" s="1" t="s">
        <v>770</v>
      </c>
      <c r="I168" s="1" t="s">
        <v>984</v>
      </c>
      <c r="J168" s="1" t="s">
        <v>51</v>
      </c>
      <c r="K168" s="1" t="s">
        <v>51</v>
      </c>
    </row>
    <row r="169" spans="1:12" ht="20.149999999999999" customHeight="1">
      <c r="A169" s="41" t="s">
        <v>793</v>
      </c>
      <c r="B169" s="21">
        <f>+B168</f>
        <v>0</v>
      </c>
      <c r="C169" s="21">
        <f t="shared" ref="C169:D169" si="43">+C168</f>
        <v>7642.7</v>
      </c>
      <c r="D169" s="21">
        <f t="shared" si="43"/>
        <v>0</v>
      </c>
      <c r="E169" s="21">
        <f t="shared" si="42"/>
        <v>7642.7</v>
      </c>
      <c r="F169" s="20" t="s">
        <v>51</v>
      </c>
      <c r="G169" s="1" t="s">
        <v>161</v>
      </c>
      <c r="H169" s="1" t="s">
        <v>770</v>
      </c>
      <c r="I169" s="1" t="s">
        <v>794</v>
      </c>
      <c r="J169" s="1" t="s">
        <v>51</v>
      </c>
      <c r="K169" s="1" t="s">
        <v>51</v>
      </c>
    </row>
    <row r="170" spans="1:12" ht="20.149999999999999" customHeight="1">
      <c r="A170" s="41" t="s">
        <v>985</v>
      </c>
      <c r="B170" s="21">
        <f>+B169+B165</f>
        <v>537.20000000000005</v>
      </c>
      <c r="C170" s="21">
        <f t="shared" ref="C170:D170" si="44">+C169+C165</f>
        <v>14987.4</v>
      </c>
      <c r="D170" s="21">
        <f t="shared" si="44"/>
        <v>165.5</v>
      </c>
      <c r="E170" s="21">
        <f t="shared" si="42"/>
        <v>15690.1</v>
      </c>
      <c r="F170" s="20" t="s">
        <v>51</v>
      </c>
      <c r="G170" s="1" t="s">
        <v>161</v>
      </c>
      <c r="H170" s="1" t="s">
        <v>770</v>
      </c>
      <c r="I170" s="1" t="s">
        <v>986</v>
      </c>
      <c r="J170" s="1" t="s">
        <v>51</v>
      </c>
      <c r="K170" s="1" t="s">
        <v>51</v>
      </c>
    </row>
    <row r="171" spans="1:12" ht="20.149999999999999" customHeight="1">
      <c r="A171" s="41" t="s">
        <v>803</v>
      </c>
      <c r="B171" s="22">
        <f t="shared" ref="B171:C171" si="45">+TRUNC(B170,0)</f>
        <v>537</v>
      </c>
      <c r="C171" s="22">
        <f t="shared" si="45"/>
        <v>14987</v>
      </c>
      <c r="D171" s="22">
        <f>+TRUNC(D170,0)</f>
        <v>165</v>
      </c>
      <c r="E171" s="22">
        <f>SUM(B171:D171)</f>
        <v>15689</v>
      </c>
      <c r="F171" s="23"/>
    </row>
    <row r="172" spans="1:12" ht="20.149999999999999" customHeight="1">
      <c r="A172" s="42"/>
      <c r="B172" s="23"/>
      <c r="C172" s="23"/>
      <c r="D172" s="23"/>
      <c r="E172" s="23"/>
      <c r="F172" s="23"/>
    </row>
    <row r="173" spans="1:12" ht="20.149999999999999" customHeight="1">
      <c r="A173" s="42" t="s">
        <v>987</v>
      </c>
      <c r="B173" s="23"/>
      <c r="C173" s="23"/>
      <c r="D173" s="23"/>
      <c r="E173" s="23"/>
      <c r="F173" s="20" t="s">
        <v>51</v>
      </c>
      <c r="G173" s="1" t="s">
        <v>175</v>
      </c>
      <c r="I173" s="1" t="s">
        <v>173</v>
      </c>
      <c r="J173" s="1" t="s">
        <v>51</v>
      </c>
      <c r="K173" s="1" t="s">
        <v>150</v>
      </c>
    </row>
    <row r="174" spans="1:12" ht="20.149999999999999" customHeight="1">
      <c r="A174" s="41" t="s">
        <v>51</v>
      </c>
      <c r="B174" s="21"/>
      <c r="C174" s="21"/>
      <c r="D174" s="21"/>
      <c r="E174" s="21"/>
      <c r="F174" s="20" t="s">
        <v>51</v>
      </c>
      <c r="G174" s="1" t="s">
        <v>175</v>
      </c>
      <c r="H174" s="1" t="s">
        <v>768</v>
      </c>
      <c r="I174" s="1" t="s">
        <v>51</v>
      </c>
      <c r="J174" s="1" t="s">
        <v>51</v>
      </c>
      <c r="K174" s="1" t="s">
        <v>988</v>
      </c>
      <c r="L174">
        <v>1</v>
      </c>
    </row>
    <row r="175" spans="1:12" ht="20.149999999999999" customHeight="1">
      <c r="A175" s="41" t="s">
        <v>989</v>
      </c>
      <c r="B175" s="21">
        <v>0</v>
      </c>
      <c r="C175" s="21">
        <v>0</v>
      </c>
      <c r="D175" s="21">
        <v>0</v>
      </c>
      <c r="E175" s="21">
        <v>0</v>
      </c>
      <c r="F175" s="20" t="s">
        <v>51</v>
      </c>
      <c r="G175" s="1" t="s">
        <v>175</v>
      </c>
      <c r="H175" s="1" t="s">
        <v>770</v>
      </c>
      <c r="I175" s="1" t="s">
        <v>990</v>
      </c>
      <c r="J175" s="1" t="s">
        <v>51</v>
      </c>
      <c r="K175" s="1" t="s">
        <v>51</v>
      </c>
    </row>
    <row r="176" spans="1:12" ht="20.149999999999999" customHeight="1">
      <c r="A176" s="41" t="s">
        <v>991</v>
      </c>
      <c r="B176" s="21">
        <v>0</v>
      </c>
      <c r="C176" s="21">
        <v>0</v>
      </c>
      <c r="D176" s="21">
        <v>0</v>
      </c>
      <c r="E176" s="21">
        <v>0</v>
      </c>
      <c r="F176" s="20" t="s">
        <v>51</v>
      </c>
      <c r="G176" s="1" t="s">
        <v>175</v>
      </c>
      <c r="H176" s="1" t="s">
        <v>770</v>
      </c>
      <c r="I176" s="1" t="s">
        <v>992</v>
      </c>
      <c r="J176" s="1" t="s">
        <v>51</v>
      </c>
      <c r="K176" s="1" t="s">
        <v>51</v>
      </c>
    </row>
    <row r="177" spans="1:11" ht="20.149999999999999" customHeight="1">
      <c r="A177" s="41" t="s">
        <v>993</v>
      </c>
      <c r="B177" s="21">
        <v>0</v>
      </c>
      <c r="C177" s="21">
        <v>0</v>
      </c>
      <c r="D177" s="21">
        <v>0</v>
      </c>
      <c r="E177" s="21">
        <v>0</v>
      </c>
      <c r="F177" s="20" t="s">
        <v>51</v>
      </c>
      <c r="G177" s="1" t="s">
        <v>175</v>
      </c>
      <c r="H177" s="1" t="s">
        <v>770</v>
      </c>
      <c r="I177" s="1" t="s">
        <v>994</v>
      </c>
      <c r="J177" s="1" t="s">
        <v>51</v>
      </c>
      <c r="K177" s="1" t="s">
        <v>51</v>
      </c>
    </row>
    <row r="178" spans="1:11" ht="20.149999999999999" customHeight="1">
      <c r="A178" s="41" t="s">
        <v>995</v>
      </c>
      <c r="B178" s="21">
        <v>0</v>
      </c>
      <c r="C178" s="21">
        <v>0</v>
      </c>
      <c r="D178" s="21">
        <v>0</v>
      </c>
      <c r="E178" s="21">
        <v>0</v>
      </c>
      <c r="F178" s="20" t="s">
        <v>51</v>
      </c>
      <c r="G178" s="1" t="s">
        <v>175</v>
      </c>
      <c r="H178" s="1" t="s">
        <v>770</v>
      </c>
      <c r="I178" s="1" t="s">
        <v>996</v>
      </c>
      <c r="J178" s="1" t="s">
        <v>51</v>
      </c>
      <c r="K178" s="1" t="s">
        <v>51</v>
      </c>
    </row>
    <row r="179" spans="1:11" ht="20.149999999999999" customHeight="1">
      <c r="A179" s="41" t="s">
        <v>997</v>
      </c>
      <c r="B179" s="21">
        <v>0</v>
      </c>
      <c r="C179" s="21">
        <v>0</v>
      </c>
      <c r="D179" s="21">
        <v>0</v>
      </c>
      <c r="E179" s="21">
        <v>0</v>
      </c>
      <c r="F179" s="20" t="s">
        <v>51</v>
      </c>
      <c r="G179" s="1" t="s">
        <v>175</v>
      </c>
      <c r="H179" s="1" t="s">
        <v>770</v>
      </c>
      <c r="I179" s="1" t="s">
        <v>998</v>
      </c>
      <c r="J179" s="1" t="s">
        <v>51</v>
      </c>
      <c r="K179" s="1" t="s">
        <v>51</v>
      </c>
    </row>
    <row r="180" spans="1:11" ht="20.149999999999999" customHeight="1">
      <c r="A180" s="41" t="s">
        <v>999</v>
      </c>
      <c r="B180" s="21">
        <v>0</v>
      </c>
      <c r="C180" s="21">
        <v>5291.1</v>
      </c>
      <c r="D180" s="21">
        <v>0</v>
      </c>
      <c r="E180" s="21">
        <f t="shared" ref="E180:E181" si="46">SUM(B180:D180)</f>
        <v>5291.1</v>
      </c>
      <c r="F180" s="20" t="s">
        <v>51</v>
      </c>
      <c r="G180" s="1" t="s">
        <v>175</v>
      </c>
      <c r="H180" s="1" t="s">
        <v>770</v>
      </c>
      <c r="I180" s="1" t="s">
        <v>1000</v>
      </c>
      <c r="J180" s="1" t="s">
        <v>51</v>
      </c>
      <c r="K180" s="1" t="s">
        <v>51</v>
      </c>
    </row>
    <row r="181" spans="1:11" ht="20.149999999999999" customHeight="1">
      <c r="A181" s="41" t="s">
        <v>793</v>
      </c>
      <c r="B181" s="21">
        <f>+B180</f>
        <v>0</v>
      </c>
      <c r="C181" s="21">
        <f t="shared" ref="C181:D181" si="47">+C180</f>
        <v>5291.1</v>
      </c>
      <c r="D181" s="21">
        <f t="shared" si="47"/>
        <v>0</v>
      </c>
      <c r="E181" s="21">
        <f t="shared" si="46"/>
        <v>5291.1</v>
      </c>
      <c r="F181" s="20" t="s">
        <v>51</v>
      </c>
      <c r="G181" s="1" t="s">
        <v>175</v>
      </c>
      <c r="H181" s="1" t="s">
        <v>770</v>
      </c>
      <c r="I181" s="1" t="s">
        <v>794</v>
      </c>
      <c r="J181" s="1" t="s">
        <v>51</v>
      </c>
      <c r="K181" s="1" t="s">
        <v>51</v>
      </c>
    </row>
    <row r="182" spans="1:11" ht="20.149999999999999" customHeight="1">
      <c r="A182" s="41" t="s">
        <v>803</v>
      </c>
      <c r="B182" s="43">
        <f t="shared" ref="B182" si="48">+TRUNC(B181+B177,0)</f>
        <v>0</v>
      </c>
      <c r="C182" s="43">
        <f t="shared" ref="C182" si="49">+TRUNC(C181+C177,0)</f>
        <v>5291</v>
      </c>
      <c r="D182" s="43">
        <f t="shared" ref="D182" si="50">+TRUNC(D181+D177,0)</f>
        <v>0</v>
      </c>
      <c r="E182" s="43">
        <f>SUM(B182:D182)</f>
        <v>5291</v>
      </c>
      <c r="F182" s="23"/>
    </row>
    <row r="183" spans="1:11" ht="20.149999999999999" customHeight="1">
      <c r="A183" s="44"/>
      <c r="B183" s="44"/>
      <c r="C183" s="44"/>
      <c r="D183" s="44"/>
      <c r="E183" s="44"/>
      <c r="F183" s="44"/>
    </row>
    <row r="184" spans="1:11" ht="20.149999999999999" customHeight="1">
      <c r="A184" s="23" t="s">
        <v>1250</v>
      </c>
      <c r="B184" s="23"/>
      <c r="C184" s="23"/>
      <c r="D184" s="23"/>
      <c r="E184" s="23"/>
      <c r="F184" s="20" t="s">
        <v>51</v>
      </c>
    </row>
    <row r="185" spans="1:11" ht="20.149999999999999" customHeight="1">
      <c r="A185" s="20" t="s">
        <v>51</v>
      </c>
      <c r="B185" s="21"/>
      <c r="C185" s="21"/>
      <c r="D185" s="21"/>
      <c r="E185" s="21"/>
      <c r="F185" s="20" t="s">
        <v>51</v>
      </c>
    </row>
    <row r="186" spans="1:11" ht="20.149999999999999" customHeight="1">
      <c r="A186" s="20" t="s">
        <v>1231</v>
      </c>
      <c r="B186" s="21">
        <v>0</v>
      </c>
      <c r="C186" s="21">
        <v>0</v>
      </c>
      <c r="D186" s="21">
        <v>0</v>
      </c>
      <c r="E186" s="21">
        <v>0</v>
      </c>
      <c r="F186" s="20" t="s">
        <v>51</v>
      </c>
    </row>
    <row r="187" spans="1:11" ht="20.149999999999999" customHeight="1">
      <c r="A187" s="20" t="s">
        <v>852</v>
      </c>
      <c r="B187" s="21">
        <v>0</v>
      </c>
      <c r="C187" s="21">
        <v>0</v>
      </c>
      <c r="D187" s="21">
        <v>0</v>
      </c>
      <c r="E187" s="21">
        <v>0</v>
      </c>
      <c r="F187" s="20" t="s">
        <v>51</v>
      </c>
    </row>
    <row r="188" spans="1:11" ht="20.149999999999999" customHeight="1">
      <c r="A188" s="20" t="s">
        <v>854</v>
      </c>
      <c r="B188" s="21">
        <v>0</v>
      </c>
      <c r="C188" s="21">
        <v>0</v>
      </c>
      <c r="D188" s="21">
        <v>0</v>
      </c>
      <c r="E188" s="21">
        <v>0</v>
      </c>
      <c r="F188" s="20" t="s">
        <v>51</v>
      </c>
    </row>
    <row r="189" spans="1:11" ht="20.149999999999999" customHeight="1">
      <c r="A189" s="20" t="s">
        <v>1232</v>
      </c>
      <c r="B189" s="21">
        <v>0</v>
      </c>
      <c r="C189" s="21">
        <v>0</v>
      </c>
      <c r="D189" s="21">
        <v>0</v>
      </c>
      <c r="E189" s="21">
        <v>0</v>
      </c>
      <c r="F189" s="20" t="s">
        <v>51</v>
      </c>
    </row>
    <row r="190" spans="1:11" ht="20.149999999999999" customHeight="1">
      <c r="A190" s="20" t="s">
        <v>772</v>
      </c>
      <c r="B190" s="21">
        <v>0</v>
      </c>
      <c r="C190" s="21">
        <v>0</v>
      </c>
      <c r="D190" s="21">
        <v>0</v>
      </c>
      <c r="E190" s="21">
        <v>0</v>
      </c>
      <c r="F190" s="20" t="s">
        <v>51</v>
      </c>
    </row>
    <row r="191" spans="1:11" ht="20.149999999999999" customHeight="1">
      <c r="A191" s="20" t="s">
        <v>858</v>
      </c>
      <c r="B191" s="21">
        <v>0</v>
      </c>
      <c r="C191" s="21">
        <v>0</v>
      </c>
      <c r="D191" s="21">
        <v>0</v>
      </c>
      <c r="E191" s="21">
        <v>0</v>
      </c>
      <c r="F191" s="20" t="s">
        <v>51</v>
      </c>
    </row>
    <row r="192" spans="1:11" ht="20.149999999999999" customHeight="1">
      <c r="A192" s="20" t="s">
        <v>860</v>
      </c>
      <c r="B192" s="21">
        <v>0</v>
      </c>
      <c r="C192" s="21">
        <v>0</v>
      </c>
      <c r="D192" s="21">
        <v>0</v>
      </c>
      <c r="E192" s="21">
        <v>0</v>
      </c>
      <c r="F192" s="20" t="s">
        <v>51</v>
      </c>
    </row>
    <row r="193" spans="1:6" ht="20.149999999999999" customHeight="1">
      <c r="A193" s="20" t="s">
        <v>1233</v>
      </c>
      <c r="B193" s="21">
        <v>0</v>
      </c>
      <c r="C193" s="21">
        <v>0</v>
      </c>
      <c r="D193" s="21">
        <v>0</v>
      </c>
      <c r="E193" s="21">
        <v>0</v>
      </c>
      <c r="F193" s="20" t="s">
        <v>51</v>
      </c>
    </row>
    <row r="194" spans="1:6" ht="20.149999999999999" customHeight="1">
      <c r="A194" s="20" t="s">
        <v>1234</v>
      </c>
      <c r="B194" s="21">
        <v>0</v>
      </c>
      <c r="C194" s="21">
        <v>0</v>
      </c>
      <c r="D194" s="21">
        <v>0</v>
      </c>
      <c r="E194" s="21">
        <v>0</v>
      </c>
      <c r="F194" s="20" t="s">
        <v>51</v>
      </c>
    </row>
    <row r="195" spans="1:6" ht="20.149999999999999" customHeight="1">
      <c r="A195" s="20" t="s">
        <v>1235</v>
      </c>
      <c r="B195" s="21">
        <v>0</v>
      </c>
      <c r="C195" s="21">
        <v>0</v>
      </c>
      <c r="D195" s="21">
        <v>0</v>
      </c>
      <c r="E195" s="21">
        <v>0</v>
      </c>
      <c r="F195" s="20" t="s">
        <v>51</v>
      </c>
    </row>
    <row r="196" spans="1:6" ht="20.149999999999999" customHeight="1">
      <c r="A196" s="20" t="s">
        <v>1236</v>
      </c>
      <c r="B196" s="21">
        <v>0</v>
      </c>
      <c r="C196" s="21">
        <v>0</v>
      </c>
      <c r="D196" s="21">
        <v>0</v>
      </c>
      <c r="E196" s="21">
        <v>0</v>
      </c>
      <c r="F196" s="20" t="s">
        <v>51</v>
      </c>
    </row>
    <row r="197" spans="1:6" ht="20.149999999999999" customHeight="1">
      <c r="A197" s="20" t="s">
        <v>870</v>
      </c>
      <c r="B197" s="21">
        <v>0</v>
      </c>
      <c r="C197" s="21">
        <v>0</v>
      </c>
      <c r="D197" s="21">
        <v>0</v>
      </c>
      <c r="E197" s="21">
        <v>0</v>
      </c>
      <c r="F197" s="20" t="s">
        <v>51</v>
      </c>
    </row>
    <row r="198" spans="1:6" ht="20.149999999999999" customHeight="1">
      <c r="A198" s="20" t="s">
        <v>872</v>
      </c>
      <c r="B198" s="21">
        <v>0</v>
      </c>
      <c r="C198" s="21">
        <v>0</v>
      </c>
      <c r="D198" s="21">
        <v>0</v>
      </c>
      <c r="E198" s="21">
        <v>0</v>
      </c>
      <c r="F198" s="20" t="s">
        <v>51</v>
      </c>
    </row>
    <row r="199" spans="1:6" ht="20.149999999999999" customHeight="1">
      <c r="A199" s="20" t="s">
        <v>874</v>
      </c>
      <c r="B199" s="21">
        <v>0</v>
      </c>
      <c r="C199" s="21">
        <v>0</v>
      </c>
      <c r="D199" s="21">
        <v>0</v>
      </c>
      <c r="E199" s="21">
        <v>0</v>
      </c>
      <c r="F199" s="20" t="s">
        <v>51</v>
      </c>
    </row>
    <row r="200" spans="1:6" ht="20.149999999999999" customHeight="1">
      <c r="A200" s="20" t="s">
        <v>876</v>
      </c>
      <c r="B200" s="21">
        <v>0</v>
      </c>
      <c r="C200" s="21">
        <v>0</v>
      </c>
      <c r="D200" s="21">
        <v>0</v>
      </c>
      <c r="E200" s="21">
        <v>0</v>
      </c>
      <c r="F200" s="20" t="s">
        <v>51</v>
      </c>
    </row>
    <row r="201" spans="1:6" ht="20.149999999999999" customHeight="1">
      <c r="A201" s="20" t="s">
        <v>878</v>
      </c>
      <c r="B201" s="21">
        <v>0</v>
      </c>
      <c r="C201" s="21">
        <v>0</v>
      </c>
      <c r="D201" s="21">
        <v>0</v>
      </c>
      <c r="E201" s="21">
        <v>0</v>
      </c>
      <c r="F201" s="20" t="s">
        <v>51</v>
      </c>
    </row>
    <row r="202" spans="1:6" ht="20.149999999999999" customHeight="1">
      <c r="A202" s="20" t="s">
        <v>880</v>
      </c>
      <c r="B202" s="21">
        <v>0</v>
      </c>
      <c r="C202" s="21">
        <v>0</v>
      </c>
      <c r="D202" s="21">
        <v>0</v>
      </c>
      <c r="E202" s="21">
        <v>0</v>
      </c>
      <c r="F202" s="20" t="s">
        <v>51</v>
      </c>
    </row>
    <row r="203" spans="1:6" ht="20.149999999999999" customHeight="1">
      <c r="A203" s="20" t="s">
        <v>882</v>
      </c>
      <c r="B203" s="21">
        <v>0</v>
      </c>
      <c r="C203" s="21">
        <v>0</v>
      </c>
      <c r="D203" s="21">
        <v>0</v>
      </c>
      <c r="E203" s="21">
        <v>0</v>
      </c>
      <c r="F203" s="20" t="s">
        <v>51</v>
      </c>
    </row>
    <row r="204" spans="1:6" ht="20.149999999999999" customHeight="1">
      <c r="A204" s="20" t="s">
        <v>884</v>
      </c>
      <c r="B204" s="21">
        <v>0</v>
      </c>
      <c r="C204" s="21">
        <v>0</v>
      </c>
      <c r="D204" s="21">
        <v>0</v>
      </c>
      <c r="E204" s="21">
        <v>0</v>
      </c>
      <c r="F204" s="20" t="s">
        <v>51</v>
      </c>
    </row>
    <row r="205" spans="1:6" ht="20.149999999999999" customHeight="1">
      <c r="A205" s="20" t="s">
        <v>886</v>
      </c>
      <c r="B205" s="21">
        <v>0</v>
      </c>
      <c r="C205" s="21">
        <v>0</v>
      </c>
      <c r="D205" s="21">
        <v>0</v>
      </c>
      <c r="E205" s="21">
        <v>0</v>
      </c>
      <c r="F205" s="20" t="s">
        <v>51</v>
      </c>
    </row>
    <row r="206" spans="1:6" ht="20.149999999999999" customHeight="1">
      <c r="A206" s="20" t="s">
        <v>1237</v>
      </c>
      <c r="B206" s="21">
        <v>0</v>
      </c>
      <c r="C206" s="21">
        <v>0</v>
      </c>
      <c r="D206" s="21">
        <v>0</v>
      </c>
      <c r="E206" s="21">
        <v>0</v>
      </c>
      <c r="F206" s="20" t="s">
        <v>51</v>
      </c>
    </row>
    <row r="207" spans="1:6" ht="20.149999999999999" customHeight="1">
      <c r="A207" s="20" t="s">
        <v>890</v>
      </c>
      <c r="B207" s="21">
        <v>0</v>
      </c>
      <c r="C207" s="21">
        <v>0</v>
      </c>
      <c r="D207" s="21">
        <v>0</v>
      </c>
      <c r="E207" s="21">
        <v>0</v>
      </c>
      <c r="F207" s="20" t="s">
        <v>51</v>
      </c>
    </row>
    <row r="208" spans="1:6" ht="20.149999999999999" customHeight="1">
      <c r="A208" s="20" t="s">
        <v>772</v>
      </c>
      <c r="B208" s="21">
        <v>0</v>
      </c>
      <c r="C208" s="21">
        <v>0</v>
      </c>
      <c r="D208" s="21">
        <v>0</v>
      </c>
      <c r="E208" s="21">
        <v>0</v>
      </c>
      <c r="F208" s="20" t="s">
        <v>51</v>
      </c>
    </row>
    <row r="209" spans="1:6" ht="20.149999999999999" customHeight="1">
      <c r="A209" s="20" t="s">
        <v>1238</v>
      </c>
      <c r="B209" s="21">
        <v>0</v>
      </c>
      <c r="C209" s="21">
        <v>0</v>
      </c>
      <c r="D209" s="21">
        <v>0</v>
      </c>
      <c r="E209" s="21">
        <v>0</v>
      </c>
      <c r="F209" s="20" t="s">
        <v>51</v>
      </c>
    </row>
    <row r="210" spans="1:6" ht="20.149999999999999" customHeight="1">
      <c r="A210" s="20" t="s">
        <v>894</v>
      </c>
      <c r="B210" s="21">
        <v>0</v>
      </c>
      <c r="C210" s="21">
        <v>0</v>
      </c>
      <c r="D210" s="21">
        <v>0</v>
      </c>
      <c r="E210" s="21">
        <v>0</v>
      </c>
      <c r="F210" s="20" t="s">
        <v>51</v>
      </c>
    </row>
    <row r="211" spans="1:6" ht="20.149999999999999" customHeight="1">
      <c r="A211" s="20" t="s">
        <v>896</v>
      </c>
      <c r="B211" s="21">
        <v>0</v>
      </c>
      <c r="C211" s="21">
        <v>0</v>
      </c>
      <c r="D211" s="21">
        <v>0</v>
      </c>
      <c r="E211" s="21">
        <v>0</v>
      </c>
      <c r="F211" s="20" t="s">
        <v>51</v>
      </c>
    </row>
    <row r="212" spans="1:6" ht="20.149999999999999" customHeight="1">
      <c r="A212" s="20" t="s">
        <v>898</v>
      </c>
      <c r="B212" s="21">
        <v>0</v>
      </c>
      <c r="C212" s="21">
        <v>0</v>
      </c>
      <c r="D212" s="21">
        <v>0</v>
      </c>
      <c r="E212" s="21">
        <v>0</v>
      </c>
      <c r="F212" s="20" t="s">
        <v>51</v>
      </c>
    </row>
    <row r="213" spans="1:6" ht="20.149999999999999" customHeight="1">
      <c r="A213" s="20" t="s">
        <v>900</v>
      </c>
      <c r="B213" s="21">
        <v>0</v>
      </c>
      <c r="C213" s="21">
        <v>0</v>
      </c>
      <c r="D213" s="21">
        <v>0</v>
      </c>
      <c r="E213" s="21">
        <v>0</v>
      </c>
      <c r="F213" s="20" t="s">
        <v>51</v>
      </c>
    </row>
    <row r="214" spans="1:6" ht="20.149999999999999" customHeight="1">
      <c r="A214" s="20" t="s">
        <v>772</v>
      </c>
      <c r="B214" s="21">
        <v>0</v>
      </c>
      <c r="C214" s="21">
        <v>0</v>
      </c>
      <c r="D214" s="21">
        <v>0</v>
      </c>
      <c r="E214" s="21">
        <v>0</v>
      </c>
      <c r="F214" s="20" t="s">
        <v>51</v>
      </c>
    </row>
    <row r="215" spans="1:6" ht="20.149999999999999" customHeight="1">
      <c r="A215" s="20" t="s">
        <v>1239</v>
      </c>
      <c r="B215" s="21">
        <v>0</v>
      </c>
      <c r="C215" s="21">
        <v>0</v>
      </c>
      <c r="D215" s="21">
        <v>0</v>
      </c>
      <c r="E215" s="21">
        <v>0</v>
      </c>
      <c r="F215" s="20" t="s">
        <v>51</v>
      </c>
    </row>
    <row r="216" spans="1:6" ht="20.149999999999999" customHeight="1">
      <c r="A216" s="20" t="s">
        <v>1240</v>
      </c>
      <c r="B216" s="21">
        <v>0</v>
      </c>
      <c r="C216" s="21">
        <v>0</v>
      </c>
      <c r="D216" s="21">
        <v>0</v>
      </c>
      <c r="E216" s="21">
        <v>0</v>
      </c>
      <c r="F216" s="20" t="s">
        <v>51</v>
      </c>
    </row>
    <row r="217" spans="1:6" ht="20.149999999999999" customHeight="1">
      <c r="A217" s="20" t="s">
        <v>1241</v>
      </c>
      <c r="B217" s="21">
        <v>0</v>
      </c>
      <c r="C217" s="21">
        <v>0</v>
      </c>
      <c r="D217" s="21">
        <v>0</v>
      </c>
      <c r="E217" s="21">
        <v>0</v>
      </c>
      <c r="F217" s="20" t="s">
        <v>51</v>
      </c>
    </row>
    <row r="218" spans="1:6" ht="20.149999999999999" customHeight="1">
      <c r="A218" s="20" t="s">
        <v>1242</v>
      </c>
      <c r="B218" s="21">
        <v>0</v>
      </c>
      <c r="C218" s="21">
        <v>0</v>
      </c>
      <c r="D218" s="21">
        <v>0</v>
      </c>
      <c r="E218" s="21">
        <v>0</v>
      </c>
      <c r="F218" s="20" t="s">
        <v>51</v>
      </c>
    </row>
    <row r="219" spans="1:6" ht="20.149999999999999" customHeight="1">
      <c r="A219" s="20" t="s">
        <v>1243</v>
      </c>
      <c r="B219" s="21">
        <v>0</v>
      </c>
      <c r="C219" s="21">
        <v>0</v>
      </c>
      <c r="D219" s="21">
        <v>0</v>
      </c>
      <c r="E219" s="21">
        <v>0</v>
      </c>
      <c r="F219" s="20" t="s">
        <v>51</v>
      </c>
    </row>
    <row r="220" spans="1:6" ht="20.149999999999999" customHeight="1">
      <c r="A220" s="20" t="s">
        <v>1244</v>
      </c>
      <c r="B220" s="21">
        <v>2707.2</v>
      </c>
      <c r="C220" s="21">
        <v>0</v>
      </c>
      <c r="D220" s="21">
        <v>0</v>
      </c>
      <c r="E220" s="21">
        <f t="shared" ref="E220:E223" si="51">SUM(B220:D220)</f>
        <v>2707.2</v>
      </c>
      <c r="F220" s="20" t="s">
        <v>51</v>
      </c>
    </row>
    <row r="221" spans="1:6" ht="20.149999999999999" customHeight="1">
      <c r="A221" s="20" t="s">
        <v>1245</v>
      </c>
      <c r="B221" s="21">
        <v>0</v>
      </c>
      <c r="C221" s="21">
        <v>2819.7</v>
      </c>
      <c r="D221" s="21">
        <v>0</v>
      </c>
      <c r="E221" s="21">
        <f t="shared" si="51"/>
        <v>2819.7</v>
      </c>
      <c r="F221" s="20" t="s">
        <v>51</v>
      </c>
    </row>
    <row r="222" spans="1:6" ht="20.149999999999999" customHeight="1">
      <c r="A222" s="20" t="s">
        <v>1246</v>
      </c>
      <c r="B222" s="21">
        <v>0</v>
      </c>
      <c r="C222" s="21">
        <v>0</v>
      </c>
      <c r="D222" s="21">
        <v>1911.1</v>
      </c>
      <c r="E222" s="21">
        <f t="shared" si="51"/>
        <v>1911.1</v>
      </c>
      <c r="F222" s="20" t="s">
        <v>51</v>
      </c>
    </row>
    <row r="223" spans="1:6" ht="20.149999999999999" customHeight="1">
      <c r="A223" s="20" t="s">
        <v>918</v>
      </c>
      <c r="B223" s="21">
        <f>SUM(B220:B222)</f>
        <v>2707.2</v>
      </c>
      <c r="C223" s="21">
        <f t="shared" ref="C223:D223" si="52">SUM(C220:C222)</f>
        <v>2819.7</v>
      </c>
      <c r="D223" s="21">
        <f t="shared" si="52"/>
        <v>1911.1</v>
      </c>
      <c r="E223" s="21">
        <f t="shared" si="51"/>
        <v>7438</v>
      </c>
      <c r="F223" s="20" t="s">
        <v>51</v>
      </c>
    </row>
    <row r="224" spans="1:6" ht="20.149999999999999" customHeight="1">
      <c r="A224" s="20" t="s">
        <v>772</v>
      </c>
      <c r="B224" s="21">
        <v>0</v>
      </c>
      <c r="C224" s="21">
        <v>0</v>
      </c>
      <c r="D224" s="21">
        <v>0</v>
      </c>
      <c r="E224" s="21">
        <v>0</v>
      </c>
      <c r="F224" s="20" t="s">
        <v>51</v>
      </c>
    </row>
    <row r="225" spans="1:6" ht="20.149999999999999" customHeight="1">
      <c r="A225" s="20" t="s">
        <v>920</v>
      </c>
      <c r="B225" s="21">
        <v>0</v>
      </c>
      <c r="C225" s="21">
        <v>0</v>
      </c>
      <c r="D225" s="21">
        <v>0</v>
      </c>
      <c r="E225" s="21">
        <v>0</v>
      </c>
      <c r="F225" s="20" t="s">
        <v>51</v>
      </c>
    </row>
    <row r="226" spans="1:6" ht="20.149999999999999" customHeight="1">
      <c r="A226" s="20" t="s">
        <v>1247</v>
      </c>
      <c r="B226" s="21">
        <v>0</v>
      </c>
      <c r="C226" s="21">
        <v>0</v>
      </c>
      <c r="D226" s="21">
        <v>0</v>
      </c>
      <c r="E226" s="21">
        <v>0</v>
      </c>
      <c r="F226" s="20" t="s">
        <v>51</v>
      </c>
    </row>
    <row r="227" spans="1:6" ht="20.149999999999999" customHeight="1">
      <c r="A227" s="20" t="s">
        <v>1248</v>
      </c>
      <c r="B227" s="21">
        <v>0</v>
      </c>
      <c r="C227" s="21">
        <v>0</v>
      </c>
      <c r="D227" s="21">
        <v>0</v>
      </c>
      <c r="E227" s="21">
        <v>0</v>
      </c>
      <c r="F227" s="20" t="s">
        <v>51</v>
      </c>
    </row>
    <row r="228" spans="1:6" ht="20.149999999999999" customHeight="1">
      <c r="A228" s="20" t="s">
        <v>1249</v>
      </c>
      <c r="B228" s="21">
        <v>0</v>
      </c>
      <c r="C228" s="21">
        <v>0</v>
      </c>
      <c r="D228" s="21">
        <v>29.2</v>
      </c>
      <c r="E228" s="21">
        <f t="shared" ref="E228:E230" si="53">SUM(B228:D228)</f>
        <v>29.2</v>
      </c>
      <c r="F228" s="20" t="s">
        <v>51</v>
      </c>
    </row>
    <row r="229" spans="1:6" ht="20.149999999999999" customHeight="1">
      <c r="A229" s="20" t="s">
        <v>918</v>
      </c>
      <c r="B229" s="21">
        <f t="shared" ref="B229:D229" si="54">SUM(B226:B228)</f>
        <v>0</v>
      </c>
      <c r="C229" s="21">
        <f t="shared" si="54"/>
        <v>0</v>
      </c>
      <c r="D229" s="21">
        <f t="shared" si="54"/>
        <v>29.2</v>
      </c>
      <c r="E229" s="21">
        <f t="shared" si="53"/>
        <v>29.2</v>
      </c>
      <c r="F229" s="20" t="s">
        <v>51</v>
      </c>
    </row>
    <row r="230" spans="1:6" ht="20.149999999999999" customHeight="1">
      <c r="A230" s="20" t="s">
        <v>928</v>
      </c>
      <c r="B230" s="21">
        <f>+B229+B223</f>
        <v>2707.2</v>
      </c>
      <c r="C230" s="21">
        <f t="shared" ref="C230:D230" si="55">+C229+C223</f>
        <v>2819.7</v>
      </c>
      <c r="D230" s="21">
        <f t="shared" si="55"/>
        <v>1940.3</v>
      </c>
      <c r="E230" s="21">
        <f t="shared" si="53"/>
        <v>7467.2</v>
      </c>
      <c r="F230" s="20" t="s">
        <v>51</v>
      </c>
    </row>
    <row r="231" spans="1:6" ht="20.149999999999999" customHeight="1">
      <c r="A231" s="45" t="s">
        <v>803</v>
      </c>
      <c r="B231" s="24">
        <f>+TRUNC(B230,0)</f>
        <v>2707</v>
      </c>
      <c r="C231" s="24">
        <f t="shared" ref="C231:D231" si="56">+TRUNC(C230,0)</f>
        <v>2819</v>
      </c>
      <c r="D231" s="24">
        <f t="shared" si="56"/>
        <v>1940</v>
      </c>
      <c r="E231" s="24">
        <f>SUM(B231:D231)</f>
        <v>7466</v>
      </c>
      <c r="F231" s="25"/>
    </row>
    <row r="232" spans="1:6" ht="20.149999999999999" customHeight="1"/>
    <row r="233" spans="1:6" ht="20.149999999999999" customHeight="1"/>
    <row r="234" spans="1:6" ht="20.149999999999999" customHeight="1"/>
    <row r="235" spans="1:6" ht="20.149999999999999" customHeight="1"/>
    <row r="236" spans="1:6" ht="20.149999999999999" customHeight="1"/>
    <row r="237" spans="1:6" ht="20.149999999999999" customHeight="1"/>
    <row r="238" spans="1:6" ht="20.149999999999999" customHeight="1"/>
    <row r="239" spans="1:6" ht="20.149999999999999" customHeight="1"/>
    <row r="240" spans="1:6" ht="20.149999999999999" customHeight="1"/>
    <row r="241" ht="20.149999999999999" customHeight="1"/>
    <row r="242" ht="20.149999999999999" customHeight="1"/>
    <row r="243" ht="20.149999999999999" customHeight="1"/>
    <row r="244" ht="20.149999999999999" customHeight="1"/>
    <row r="245" ht="20.149999999999999" customHeight="1"/>
    <row r="246" ht="20.149999999999999" customHeight="1"/>
    <row r="247" ht="20.149999999999999" customHeight="1"/>
    <row r="248" ht="20.149999999999999" customHeight="1"/>
    <row r="249" ht="20.149999999999999" customHeight="1"/>
    <row r="250" ht="20.149999999999999" customHeight="1"/>
    <row r="251" ht="20.149999999999999" customHeight="1"/>
    <row r="252" ht="20.149999999999999" customHeight="1"/>
    <row r="253" ht="20.149999999999999" customHeight="1"/>
    <row r="254" ht="20.149999999999999" customHeight="1"/>
  </sheetData>
  <mergeCells count="2">
    <mergeCell ref="A1:F1"/>
    <mergeCell ref="A2:F2"/>
  </mergeCells>
  <phoneticPr fontId="3" type="noConversion"/>
  <pageMargins left="0.78740157480314965" right="0" top="0.39370078740157483" bottom="0.39370078740157483" header="0" footer="0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20</vt:i4>
      </vt:variant>
    </vt:vector>
  </HeadingPairs>
  <TitlesOfParts>
    <vt:vector size="32" baseType="lpstr">
      <vt:lpstr>원가계산서</vt:lpstr>
      <vt:lpstr>공종별집계표</vt:lpstr>
      <vt:lpstr>공종별내역서</vt:lpstr>
      <vt:lpstr>일위대가목록</vt:lpstr>
      <vt:lpstr>일위대가</vt:lpstr>
      <vt:lpstr>중기기초목록</vt:lpstr>
      <vt:lpstr>중기기초</vt:lpstr>
      <vt:lpstr>중기단가목록</vt:lpstr>
      <vt:lpstr>중기단가산출서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원가계산서!Print_Area</vt:lpstr>
      <vt:lpstr>일위대가!Print_Area</vt:lpstr>
      <vt:lpstr>일위대가목록!Print_Area</vt:lpstr>
      <vt:lpstr>중기기초!Print_Area</vt:lpstr>
      <vt:lpstr>중기기초목록!Print_Area</vt:lpstr>
      <vt:lpstr>중기단가목록!Print_Area</vt:lpstr>
      <vt:lpstr>중기단가산출서!Print_Area</vt:lpstr>
      <vt:lpstr>공종별내역서!Print_Titles</vt:lpstr>
      <vt:lpstr>공종별집계표!Print_Titles</vt:lpstr>
      <vt:lpstr>단가대비표!Print_Titles</vt:lpstr>
      <vt:lpstr>원가계산서!Print_Titles</vt:lpstr>
      <vt:lpstr>일위대가!Print_Titles</vt:lpstr>
      <vt:lpstr>일위대가목록!Print_Titles</vt:lpstr>
      <vt:lpstr>중기기초!Print_Titles</vt:lpstr>
      <vt:lpstr>중기기초목록!Print_Titles</vt:lpstr>
      <vt:lpstr>중기단가목록!Print_Titles</vt:lpstr>
      <vt:lpstr>중기단가산출서!Print_Titles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 kim</dc:creator>
  <cp:lastModifiedBy>hk kim</cp:lastModifiedBy>
  <cp:lastPrinted>2021-06-21T05:05:20Z</cp:lastPrinted>
  <dcterms:created xsi:type="dcterms:W3CDTF">2021-06-15T11:04:45Z</dcterms:created>
  <dcterms:modified xsi:type="dcterms:W3CDTF">2021-07-14T01:48:55Z</dcterms:modified>
</cp:coreProperties>
</file>