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985" yWindow="2985" windowWidth="21600" windowHeight="11385"/>
  </bookViews>
  <sheets>
    <sheet name="원가계산서" sheetId="3" r:id="rId1"/>
    <sheet name="공종별집계표" sheetId="8" r:id="rId2"/>
    <sheet name="공종별내역서" sheetId="7" r:id="rId3"/>
    <sheet name="일위대가목록" sheetId="6" state="hidden" r:id="rId4"/>
    <sheet name="일위대가" sheetId="5" state="hidden" r:id="rId5"/>
    <sheet name="단가대비표" sheetId="4" state="hidden" r:id="rId6"/>
    <sheet name=" 공사설정 " sheetId="2" state="hidden" r:id="rId7"/>
    <sheet name="Sheet1" sheetId="1" state="hidden" r:id="rId8"/>
  </sheets>
  <definedNames>
    <definedName name="_xlnm.Print_Area" localSheetId="2">공종별내역서!$A$1:$M$219</definedName>
    <definedName name="_xlnm.Print_Area" localSheetId="1">공종별집계표!$A$1:$M$27</definedName>
    <definedName name="_xlnm.Print_Area" localSheetId="5">단가대비표!$A$1:$X$79</definedName>
    <definedName name="_xlnm.Print_Area" localSheetId="4">일위대가!$A$1:$M$295</definedName>
    <definedName name="_xlnm.Print_Area" localSheetId="3">일위대가목록!$A$1:$J$44</definedName>
    <definedName name="_xlnm.Print_Titles" localSheetId="2">공종별내역서!$1:$3</definedName>
    <definedName name="_xlnm.Print_Titles" localSheetId="1">공종별집계표!$1:$4</definedName>
    <definedName name="_xlnm.Print_Titles" localSheetId="5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</definedNames>
  <calcPr calcId="125725" iterate="1"/>
</workbook>
</file>

<file path=xl/calcChain.xml><?xml version="1.0" encoding="utf-8"?>
<calcChain xmlns="http://schemas.openxmlformats.org/spreadsheetml/2006/main">
  <c r="D193" i="5"/>
  <c r="D187"/>
  <c r="D181"/>
  <c r="D168"/>
  <c r="D175"/>
  <c r="D138" l="1"/>
  <c r="D131" l="1"/>
  <c r="G197" i="7" l="1"/>
  <c r="E197"/>
  <c r="F197" s="1"/>
  <c r="F219" s="1"/>
  <c r="E15" i="8" s="1"/>
  <c r="G173" i="7"/>
  <c r="G149"/>
  <c r="G125"/>
  <c r="H125" s="1"/>
  <c r="H147" s="1"/>
  <c r="G12" i="8" s="1"/>
  <c r="H12" s="1"/>
  <c r="I101" i="7"/>
  <c r="G101"/>
  <c r="I91"/>
  <c r="G91"/>
  <c r="I90"/>
  <c r="G90"/>
  <c r="I89"/>
  <c r="J89" s="1"/>
  <c r="G89"/>
  <c r="I55"/>
  <c r="G55"/>
  <c r="I54"/>
  <c r="G54"/>
  <c r="I53"/>
  <c r="G53"/>
  <c r="I52"/>
  <c r="J52" s="1"/>
  <c r="G52"/>
  <c r="I51"/>
  <c r="G51"/>
  <c r="I50"/>
  <c r="G50"/>
  <c r="I49"/>
  <c r="G49"/>
  <c r="I48"/>
  <c r="J48" s="1"/>
  <c r="G48"/>
  <c r="I47"/>
  <c r="G47"/>
  <c r="I46"/>
  <c r="J46" s="1"/>
  <c r="G46"/>
  <c r="I45"/>
  <c r="G45"/>
  <c r="I44"/>
  <c r="J44" s="1"/>
  <c r="G44"/>
  <c r="I43"/>
  <c r="G43"/>
  <c r="I42"/>
  <c r="J42" s="1"/>
  <c r="G42"/>
  <c r="I41"/>
  <c r="G41"/>
  <c r="I40"/>
  <c r="G40"/>
  <c r="I39"/>
  <c r="G39"/>
  <c r="I38"/>
  <c r="G38"/>
  <c r="I293" i="5"/>
  <c r="G293"/>
  <c r="E293"/>
  <c r="I288"/>
  <c r="J288" s="1"/>
  <c r="G288"/>
  <c r="E288"/>
  <c r="I287"/>
  <c r="J287" s="1"/>
  <c r="G287"/>
  <c r="I286"/>
  <c r="G286"/>
  <c r="I285"/>
  <c r="J285" s="1"/>
  <c r="G285"/>
  <c r="I284"/>
  <c r="G284"/>
  <c r="I283"/>
  <c r="J283" s="1"/>
  <c r="G283"/>
  <c r="I278"/>
  <c r="G278"/>
  <c r="E278"/>
  <c r="I277"/>
  <c r="G277"/>
  <c r="I272"/>
  <c r="G272"/>
  <c r="E272"/>
  <c r="I271"/>
  <c r="G271"/>
  <c r="I266"/>
  <c r="G266"/>
  <c r="H266" s="1"/>
  <c r="E267" s="1"/>
  <c r="K267" s="1"/>
  <c r="E266"/>
  <c r="I265"/>
  <c r="G265"/>
  <c r="I260"/>
  <c r="G260"/>
  <c r="E260"/>
  <c r="I259"/>
  <c r="G259"/>
  <c r="I254"/>
  <c r="G254"/>
  <c r="E254"/>
  <c r="K254" s="1"/>
  <c r="I253"/>
  <c r="G253"/>
  <c r="I248"/>
  <c r="G248"/>
  <c r="E248"/>
  <c r="K248" s="1"/>
  <c r="I247"/>
  <c r="G247"/>
  <c r="I242"/>
  <c r="G242"/>
  <c r="E242"/>
  <c r="I241"/>
  <c r="G241"/>
  <c r="I236"/>
  <c r="G236"/>
  <c r="H236" s="1"/>
  <c r="E236"/>
  <c r="F236" s="1"/>
  <c r="I235"/>
  <c r="G235"/>
  <c r="I230"/>
  <c r="G230"/>
  <c r="H230" s="1"/>
  <c r="E231" s="1"/>
  <c r="E230"/>
  <c r="I229"/>
  <c r="G229"/>
  <c r="I224"/>
  <c r="G224"/>
  <c r="E224"/>
  <c r="I219"/>
  <c r="G219"/>
  <c r="E219"/>
  <c r="I214"/>
  <c r="G214"/>
  <c r="E214"/>
  <c r="I209"/>
  <c r="G209"/>
  <c r="E209"/>
  <c r="I204"/>
  <c r="G204"/>
  <c r="E204"/>
  <c r="I199"/>
  <c r="J199" s="1"/>
  <c r="G199"/>
  <c r="E199"/>
  <c r="I198"/>
  <c r="G198"/>
  <c r="I193"/>
  <c r="G193"/>
  <c r="E193"/>
  <c r="I192"/>
  <c r="G192"/>
  <c r="I187"/>
  <c r="G187"/>
  <c r="E187"/>
  <c r="I186"/>
  <c r="G186"/>
  <c r="I181"/>
  <c r="G181"/>
  <c r="E181"/>
  <c r="I180"/>
  <c r="J180" s="1"/>
  <c r="G180"/>
  <c r="H180" s="1"/>
  <c r="I175"/>
  <c r="G175"/>
  <c r="E175"/>
  <c r="I174"/>
  <c r="G174"/>
  <c r="I173"/>
  <c r="G173"/>
  <c r="H173" s="1"/>
  <c r="I168"/>
  <c r="G168"/>
  <c r="E168"/>
  <c r="I167"/>
  <c r="G167"/>
  <c r="I162"/>
  <c r="G162"/>
  <c r="E162"/>
  <c r="I161"/>
  <c r="G161"/>
  <c r="H161" s="1"/>
  <c r="I160"/>
  <c r="G160"/>
  <c r="I155"/>
  <c r="G155"/>
  <c r="E155"/>
  <c r="I154"/>
  <c r="G154"/>
  <c r="E154"/>
  <c r="I153"/>
  <c r="G153"/>
  <c r="I152"/>
  <c r="G152"/>
  <c r="I151"/>
  <c r="G151"/>
  <c r="I150"/>
  <c r="G150"/>
  <c r="I145"/>
  <c r="G145"/>
  <c r="E145"/>
  <c r="I143"/>
  <c r="G143"/>
  <c r="I138"/>
  <c r="G138"/>
  <c r="E138"/>
  <c r="I136"/>
  <c r="G136"/>
  <c r="I131"/>
  <c r="G131"/>
  <c r="E131"/>
  <c r="I129"/>
  <c r="G129"/>
  <c r="I124"/>
  <c r="G124"/>
  <c r="E124"/>
  <c r="I123"/>
  <c r="G123"/>
  <c r="I122"/>
  <c r="G122"/>
  <c r="I121"/>
  <c r="G121"/>
  <c r="I120"/>
  <c r="G120"/>
  <c r="I115"/>
  <c r="G115"/>
  <c r="E115"/>
  <c r="I114"/>
  <c r="G114"/>
  <c r="I113"/>
  <c r="G113"/>
  <c r="I112"/>
  <c r="G112"/>
  <c r="I111"/>
  <c r="G111"/>
  <c r="I110"/>
  <c r="G110"/>
  <c r="I105"/>
  <c r="G105"/>
  <c r="E105"/>
  <c r="I104"/>
  <c r="G104"/>
  <c r="I103"/>
  <c r="G103"/>
  <c r="I102"/>
  <c r="G102"/>
  <c r="I101"/>
  <c r="G101"/>
  <c r="I100"/>
  <c r="J100" s="1"/>
  <c r="G100"/>
  <c r="H100" s="1"/>
  <c r="I95"/>
  <c r="J95" s="1"/>
  <c r="G95"/>
  <c r="E95"/>
  <c r="I94"/>
  <c r="G94"/>
  <c r="I93"/>
  <c r="G93"/>
  <c r="H93" s="1"/>
  <c r="I92"/>
  <c r="J92" s="1"/>
  <c r="G92"/>
  <c r="I91"/>
  <c r="G91"/>
  <c r="I90"/>
  <c r="G90"/>
  <c r="I85"/>
  <c r="G85"/>
  <c r="E85"/>
  <c r="I84"/>
  <c r="G84"/>
  <c r="I83"/>
  <c r="G83"/>
  <c r="H83" s="1"/>
  <c r="I82"/>
  <c r="G82"/>
  <c r="I81"/>
  <c r="G81"/>
  <c r="I80"/>
  <c r="G80"/>
  <c r="I75"/>
  <c r="G75"/>
  <c r="E75"/>
  <c r="I74"/>
  <c r="G74"/>
  <c r="I73"/>
  <c r="G73"/>
  <c r="I72"/>
  <c r="G72"/>
  <c r="I71"/>
  <c r="G71"/>
  <c r="I70"/>
  <c r="G70"/>
  <c r="I65"/>
  <c r="J65" s="1"/>
  <c r="G65"/>
  <c r="H65" s="1"/>
  <c r="E65"/>
  <c r="I64"/>
  <c r="G64"/>
  <c r="I63"/>
  <c r="G63"/>
  <c r="I62"/>
  <c r="G62"/>
  <c r="H62" s="1"/>
  <c r="I61"/>
  <c r="G61"/>
  <c r="I60"/>
  <c r="G60"/>
  <c r="I55"/>
  <c r="G55"/>
  <c r="E55"/>
  <c r="I53"/>
  <c r="G53"/>
  <c r="I48"/>
  <c r="G48"/>
  <c r="E48"/>
  <c r="I45"/>
  <c r="G45"/>
  <c r="I40"/>
  <c r="G40"/>
  <c r="E40"/>
  <c r="I37"/>
  <c r="G37"/>
  <c r="H37" s="1"/>
  <c r="I32"/>
  <c r="G32"/>
  <c r="E32"/>
  <c r="I29"/>
  <c r="G29"/>
  <c r="I24"/>
  <c r="G24"/>
  <c r="E24"/>
  <c r="I21"/>
  <c r="G21"/>
  <c r="I16"/>
  <c r="G16"/>
  <c r="E16"/>
  <c r="I13"/>
  <c r="G13"/>
  <c r="I8"/>
  <c r="G8"/>
  <c r="E8"/>
  <c r="I5"/>
  <c r="J5" s="1"/>
  <c r="G5"/>
  <c r="I197" i="7"/>
  <c r="E173"/>
  <c r="I173"/>
  <c r="E149"/>
  <c r="F149" s="1"/>
  <c r="I149"/>
  <c r="E125"/>
  <c r="I125"/>
  <c r="E101"/>
  <c r="E287" i="5"/>
  <c r="E285"/>
  <c r="E284"/>
  <c r="E283"/>
  <c r="E247"/>
  <c r="E235"/>
  <c r="E241"/>
  <c r="E277"/>
  <c r="E55" i="7"/>
  <c r="E54"/>
  <c r="E53"/>
  <c r="E52"/>
  <c r="E51"/>
  <c r="E50"/>
  <c r="E49"/>
  <c r="E48"/>
  <c r="E47"/>
  <c r="E46"/>
  <c r="E45"/>
  <c r="E44"/>
  <c r="E43"/>
  <c r="E151" i="5"/>
  <c r="K151" s="1"/>
  <c r="E150"/>
  <c r="E104"/>
  <c r="E94"/>
  <c r="E84"/>
  <c r="E74"/>
  <c r="E64"/>
  <c r="E42" i="7"/>
  <c r="E41"/>
  <c r="E40"/>
  <c r="F40" s="1"/>
  <c r="E39"/>
  <c r="F39" s="1"/>
  <c r="E53" i="5"/>
  <c r="E89" i="7"/>
  <c r="E45" i="5"/>
  <c r="E37"/>
  <c r="E29"/>
  <c r="E21"/>
  <c r="F21" s="1"/>
  <c r="E13"/>
  <c r="E5"/>
  <c r="E111"/>
  <c r="E286"/>
  <c r="E152"/>
  <c r="E153"/>
  <c r="K153" s="1"/>
  <c r="E174"/>
  <c r="E161"/>
  <c r="E160"/>
  <c r="E173"/>
  <c r="F173" s="1"/>
  <c r="E167"/>
  <c r="F167" s="1"/>
  <c r="E198"/>
  <c r="F198" s="1"/>
  <c r="E192"/>
  <c r="E186"/>
  <c r="E180"/>
  <c r="E229"/>
  <c r="E271"/>
  <c r="E265"/>
  <c r="E259"/>
  <c r="E253"/>
  <c r="E91"/>
  <c r="E121"/>
  <c r="E123"/>
  <c r="E92"/>
  <c r="E100"/>
  <c r="E143"/>
  <c r="F143" s="1"/>
  <c r="E136"/>
  <c r="E129"/>
  <c r="H294"/>
  <c r="J294"/>
  <c r="H293"/>
  <c r="E294" s="1"/>
  <c r="F294" s="1"/>
  <c r="L294" s="1"/>
  <c r="J293"/>
  <c r="J295" s="1"/>
  <c r="H289"/>
  <c r="J289"/>
  <c r="F288"/>
  <c r="H288"/>
  <c r="E289" s="1"/>
  <c r="K289" s="1"/>
  <c r="H287"/>
  <c r="H286"/>
  <c r="J286"/>
  <c r="H285"/>
  <c r="H284"/>
  <c r="J284"/>
  <c r="H283"/>
  <c r="H279"/>
  <c r="J279"/>
  <c r="F278"/>
  <c r="H278"/>
  <c r="E279" s="1"/>
  <c r="K279" s="1"/>
  <c r="J278"/>
  <c r="K278"/>
  <c r="H277"/>
  <c r="J277"/>
  <c r="J280" s="1"/>
  <c r="G42" i="6" s="1"/>
  <c r="I36" i="7" s="1"/>
  <c r="J36" s="1"/>
  <c r="H273" i="5"/>
  <c r="J273"/>
  <c r="F272"/>
  <c r="J272"/>
  <c r="H271"/>
  <c r="J271"/>
  <c r="H267"/>
  <c r="J267"/>
  <c r="F266"/>
  <c r="J266"/>
  <c r="H265"/>
  <c r="J265"/>
  <c r="J268" s="1"/>
  <c r="G40" i="6" s="1"/>
  <c r="I87" i="7" s="1"/>
  <c r="J87" s="1"/>
  <c r="H261" i="5"/>
  <c r="J261"/>
  <c r="F260"/>
  <c r="H260"/>
  <c r="E261" s="1"/>
  <c r="F261" s="1"/>
  <c r="L261" s="1"/>
  <c r="J260"/>
  <c r="K260"/>
  <c r="H259"/>
  <c r="H262" s="1"/>
  <c r="J259"/>
  <c r="H255"/>
  <c r="J255"/>
  <c r="F254"/>
  <c r="H254"/>
  <c r="J254"/>
  <c r="H253"/>
  <c r="J253"/>
  <c r="J256" s="1"/>
  <c r="G38" i="6" s="1"/>
  <c r="I85" i="7" s="1"/>
  <c r="H249" i="5"/>
  <c r="J249"/>
  <c r="F248"/>
  <c r="H248"/>
  <c r="J248"/>
  <c r="J250" s="1"/>
  <c r="G37" i="6" s="1"/>
  <c r="I35" i="7" s="1"/>
  <c r="H247" i="5"/>
  <c r="J247"/>
  <c r="H243"/>
  <c r="J243"/>
  <c r="F242"/>
  <c r="H242"/>
  <c r="E243" s="1"/>
  <c r="K243" s="1"/>
  <c r="J242"/>
  <c r="K242"/>
  <c r="H241"/>
  <c r="J241"/>
  <c r="J238"/>
  <c r="G35" i="6" s="1"/>
  <c r="I33" i="7" s="1"/>
  <c r="J33" s="1"/>
  <c r="H237" i="5"/>
  <c r="J237"/>
  <c r="J236"/>
  <c r="K236"/>
  <c r="H235"/>
  <c r="J235"/>
  <c r="H231"/>
  <c r="J231"/>
  <c r="F230"/>
  <c r="J230"/>
  <c r="H229"/>
  <c r="J229"/>
  <c r="H225"/>
  <c r="J225"/>
  <c r="F224"/>
  <c r="H224"/>
  <c r="J224"/>
  <c r="J226" s="1"/>
  <c r="G33" i="6" s="1"/>
  <c r="I31" i="7" s="1"/>
  <c r="K224" i="5"/>
  <c r="H220"/>
  <c r="J220"/>
  <c r="F219"/>
  <c r="H219"/>
  <c r="E220" s="1"/>
  <c r="F220" s="1"/>
  <c r="L220" s="1"/>
  <c r="J219"/>
  <c r="J221" s="1"/>
  <c r="G32" i="6" s="1"/>
  <c r="I30" i="7" s="1"/>
  <c r="J30" s="1"/>
  <c r="K219" i="5"/>
  <c r="H215"/>
  <c r="J215"/>
  <c r="F214"/>
  <c r="H214"/>
  <c r="E215" s="1"/>
  <c r="K215" s="1"/>
  <c r="J214"/>
  <c r="J216" s="1"/>
  <c r="G31" i="6" s="1"/>
  <c r="I29" i="7" s="1"/>
  <c r="J29" s="1"/>
  <c r="H210" i="5"/>
  <c r="J210"/>
  <c r="F209"/>
  <c r="H209"/>
  <c r="E210" s="1"/>
  <c r="K210" s="1"/>
  <c r="J209"/>
  <c r="J211" s="1"/>
  <c r="G30" i="6" s="1"/>
  <c r="I28" i="7" s="1"/>
  <c r="J28" s="1"/>
  <c r="H205" i="5"/>
  <c r="J205"/>
  <c r="F204"/>
  <c r="H204"/>
  <c r="E205" s="1"/>
  <c r="J204"/>
  <c r="K204"/>
  <c r="H200"/>
  <c r="J200"/>
  <c r="F199"/>
  <c r="H199"/>
  <c r="E200" s="1"/>
  <c r="K199"/>
  <c r="H198"/>
  <c r="J198"/>
  <c r="H194"/>
  <c r="J194"/>
  <c r="F193"/>
  <c r="H193"/>
  <c r="E194" s="1"/>
  <c r="K194" s="1"/>
  <c r="J193"/>
  <c r="K193"/>
  <c r="F192"/>
  <c r="H192"/>
  <c r="H195" s="1"/>
  <c r="J192"/>
  <c r="J195" s="1"/>
  <c r="G27" i="6" s="1"/>
  <c r="I25" i="7" s="1"/>
  <c r="J25" s="1"/>
  <c r="H188" i="5"/>
  <c r="J188"/>
  <c r="F187"/>
  <c r="H187"/>
  <c r="E188" s="1"/>
  <c r="F188" s="1"/>
  <c r="J187"/>
  <c r="K187"/>
  <c r="F186"/>
  <c r="H186"/>
  <c r="J186"/>
  <c r="K186"/>
  <c r="H182"/>
  <c r="J182"/>
  <c r="F181"/>
  <c r="H181"/>
  <c r="E182" s="1"/>
  <c r="F182" s="1"/>
  <c r="L182" s="1"/>
  <c r="J181"/>
  <c r="K181"/>
  <c r="H176"/>
  <c r="J176"/>
  <c r="F175"/>
  <c r="H175"/>
  <c r="E176" s="1"/>
  <c r="K176" s="1"/>
  <c r="J175"/>
  <c r="K175"/>
  <c r="H174"/>
  <c r="J174"/>
  <c r="J177" s="1"/>
  <c r="G24" i="6" s="1"/>
  <c r="I83" i="7" s="1"/>
  <c r="J173" i="5"/>
  <c r="J170"/>
  <c r="G23" i="6" s="1"/>
  <c r="I82" i="7" s="1"/>
  <c r="J82" s="1"/>
  <c r="H169" i="5"/>
  <c r="J169"/>
  <c r="F168"/>
  <c r="H168"/>
  <c r="J168"/>
  <c r="K168"/>
  <c r="J167"/>
  <c r="H163"/>
  <c r="J163"/>
  <c r="F162"/>
  <c r="H162"/>
  <c r="E163" s="1"/>
  <c r="F163" s="1"/>
  <c r="L163" s="1"/>
  <c r="J162"/>
  <c r="K162"/>
  <c r="F161"/>
  <c r="J161"/>
  <c r="F160"/>
  <c r="H160"/>
  <c r="J160"/>
  <c r="K160"/>
  <c r="H156"/>
  <c r="J156"/>
  <c r="F155"/>
  <c r="H155"/>
  <c r="J155"/>
  <c r="K155"/>
  <c r="F154"/>
  <c r="H154"/>
  <c r="J154"/>
  <c r="K154"/>
  <c r="F153"/>
  <c r="H153"/>
  <c r="J153"/>
  <c r="F152"/>
  <c r="H152"/>
  <c r="J152"/>
  <c r="F151"/>
  <c r="H151"/>
  <c r="J151"/>
  <c r="F150"/>
  <c r="H150"/>
  <c r="J150"/>
  <c r="H146"/>
  <c r="J146"/>
  <c r="F145"/>
  <c r="H145"/>
  <c r="E146" s="1"/>
  <c r="K146" s="1"/>
  <c r="J145"/>
  <c r="K145"/>
  <c r="E144"/>
  <c r="F144" s="1"/>
  <c r="H144"/>
  <c r="J144"/>
  <c r="H143"/>
  <c r="J143"/>
  <c r="K143"/>
  <c r="H139"/>
  <c r="J139"/>
  <c r="F138"/>
  <c r="H138"/>
  <c r="E139" s="1"/>
  <c r="J138"/>
  <c r="K138"/>
  <c r="H137"/>
  <c r="J137"/>
  <c r="F136"/>
  <c r="H136"/>
  <c r="J136"/>
  <c r="K136"/>
  <c r="H132"/>
  <c r="J132"/>
  <c r="F131"/>
  <c r="H131"/>
  <c r="E132" s="1"/>
  <c r="F132" s="1"/>
  <c r="L132" s="1"/>
  <c r="J131"/>
  <c r="K131"/>
  <c r="H130"/>
  <c r="J130"/>
  <c r="F129"/>
  <c r="E130" s="1"/>
  <c r="H129"/>
  <c r="J129"/>
  <c r="K129"/>
  <c r="H125"/>
  <c r="J125"/>
  <c r="H124"/>
  <c r="E125" s="1"/>
  <c r="K125" s="1"/>
  <c r="J124"/>
  <c r="F123"/>
  <c r="H123"/>
  <c r="J123"/>
  <c r="K123"/>
  <c r="H122"/>
  <c r="J122"/>
  <c r="F121"/>
  <c r="H121"/>
  <c r="J121"/>
  <c r="K121"/>
  <c r="H120"/>
  <c r="J120"/>
  <c r="H116"/>
  <c r="J116"/>
  <c r="F115"/>
  <c r="H115"/>
  <c r="E116" s="1"/>
  <c r="F116" s="1"/>
  <c r="L116" s="1"/>
  <c r="J115"/>
  <c r="K115"/>
  <c r="H114"/>
  <c r="J114"/>
  <c r="H113"/>
  <c r="J113"/>
  <c r="H112"/>
  <c r="J112"/>
  <c r="F111"/>
  <c r="H111"/>
  <c r="J111"/>
  <c r="K111"/>
  <c r="H110"/>
  <c r="J110"/>
  <c r="H106"/>
  <c r="J106"/>
  <c r="H105"/>
  <c r="E106" s="1"/>
  <c r="K106" s="1"/>
  <c r="J105"/>
  <c r="F104"/>
  <c r="H104"/>
  <c r="J104"/>
  <c r="K104"/>
  <c r="H103"/>
  <c r="J103"/>
  <c r="H102"/>
  <c r="J102"/>
  <c r="H101"/>
  <c r="J101"/>
  <c r="H96"/>
  <c r="J96"/>
  <c r="F95"/>
  <c r="H95"/>
  <c r="E96" s="1"/>
  <c r="K96" s="1"/>
  <c r="F94"/>
  <c r="H94"/>
  <c r="J94"/>
  <c r="K94"/>
  <c r="J93"/>
  <c r="F92"/>
  <c r="H92"/>
  <c r="F91"/>
  <c r="H91"/>
  <c r="J91"/>
  <c r="K91"/>
  <c r="H90"/>
  <c r="J90"/>
  <c r="H86"/>
  <c r="J86"/>
  <c r="F85"/>
  <c r="H85"/>
  <c r="E86" s="1"/>
  <c r="F86" s="1"/>
  <c r="J85"/>
  <c r="K85"/>
  <c r="F84"/>
  <c r="H84"/>
  <c r="J84"/>
  <c r="K84"/>
  <c r="J83"/>
  <c r="H82"/>
  <c r="J82"/>
  <c r="H81"/>
  <c r="J81"/>
  <c r="H80"/>
  <c r="J80"/>
  <c r="H76"/>
  <c r="J76"/>
  <c r="F75"/>
  <c r="H75"/>
  <c r="E76" s="1"/>
  <c r="K76" s="1"/>
  <c r="J75"/>
  <c r="K75"/>
  <c r="F74"/>
  <c r="H74"/>
  <c r="J74"/>
  <c r="K74"/>
  <c r="H73"/>
  <c r="J73"/>
  <c r="H72"/>
  <c r="J72"/>
  <c r="H71"/>
  <c r="J71"/>
  <c r="H70"/>
  <c r="J70"/>
  <c r="H66"/>
  <c r="J66"/>
  <c r="F65"/>
  <c r="K65"/>
  <c r="F64"/>
  <c r="H64"/>
  <c r="J64"/>
  <c r="K64"/>
  <c r="H63"/>
  <c r="J63"/>
  <c r="J62"/>
  <c r="H61"/>
  <c r="J61"/>
  <c r="H60"/>
  <c r="J60"/>
  <c r="H56"/>
  <c r="J56"/>
  <c r="F55"/>
  <c r="H55"/>
  <c r="E56" s="1"/>
  <c r="K56" s="1"/>
  <c r="J55"/>
  <c r="K55"/>
  <c r="H54"/>
  <c r="J54"/>
  <c r="F53"/>
  <c r="E54" s="1"/>
  <c r="K54" s="1"/>
  <c r="H53"/>
  <c r="J53"/>
  <c r="J57" s="1"/>
  <c r="K53"/>
  <c r="H49"/>
  <c r="J49"/>
  <c r="F48"/>
  <c r="H48"/>
  <c r="E49" s="1"/>
  <c r="K49" s="1"/>
  <c r="J48"/>
  <c r="K48"/>
  <c r="H47"/>
  <c r="J47"/>
  <c r="H46"/>
  <c r="J46"/>
  <c r="F45"/>
  <c r="H45"/>
  <c r="J45"/>
  <c r="K45"/>
  <c r="H41"/>
  <c r="J41"/>
  <c r="F40"/>
  <c r="H40"/>
  <c r="E41" s="1"/>
  <c r="J40"/>
  <c r="K40"/>
  <c r="H39"/>
  <c r="J39"/>
  <c r="H38"/>
  <c r="J38"/>
  <c r="F37"/>
  <c r="E38" s="1"/>
  <c r="F38" s="1"/>
  <c r="L38" s="1"/>
  <c r="J37"/>
  <c r="K37"/>
  <c r="H33"/>
  <c r="J33"/>
  <c r="F32"/>
  <c r="H32"/>
  <c r="E33" s="1"/>
  <c r="F33" s="1"/>
  <c r="L33" s="1"/>
  <c r="J32"/>
  <c r="K32"/>
  <c r="H31"/>
  <c r="J31"/>
  <c r="J34" s="1"/>
  <c r="G7" i="6" s="1"/>
  <c r="I8" i="7" s="1"/>
  <c r="J8" s="1"/>
  <c r="H30" i="5"/>
  <c r="J30"/>
  <c r="F29"/>
  <c r="E30" s="1"/>
  <c r="K30" s="1"/>
  <c r="H29"/>
  <c r="J29"/>
  <c r="K29"/>
  <c r="H25"/>
  <c r="J25"/>
  <c r="F24"/>
  <c r="H24"/>
  <c r="E25" s="1"/>
  <c r="K25" s="1"/>
  <c r="J24"/>
  <c r="K24"/>
  <c r="H23"/>
  <c r="J23"/>
  <c r="H22"/>
  <c r="J22"/>
  <c r="H21"/>
  <c r="H26" s="1"/>
  <c r="J21"/>
  <c r="K21"/>
  <c r="H17"/>
  <c r="J17"/>
  <c r="F16"/>
  <c r="H16"/>
  <c r="E17" s="1"/>
  <c r="K17" s="1"/>
  <c r="J16"/>
  <c r="K16"/>
  <c r="H15"/>
  <c r="J15"/>
  <c r="H14"/>
  <c r="J14"/>
  <c r="F13"/>
  <c r="E15" s="1"/>
  <c r="F15" s="1"/>
  <c r="L15" s="1"/>
  <c r="H13"/>
  <c r="J13"/>
  <c r="K13"/>
  <c r="H9"/>
  <c r="J9"/>
  <c r="F8"/>
  <c r="H8"/>
  <c r="E9" s="1"/>
  <c r="K9" s="1"/>
  <c r="J8"/>
  <c r="K8"/>
  <c r="H7"/>
  <c r="J7"/>
  <c r="H6"/>
  <c r="J6"/>
  <c r="F5"/>
  <c r="E6" s="1"/>
  <c r="K6" s="1"/>
  <c r="H5"/>
  <c r="H197" i="7"/>
  <c r="H219" s="1"/>
  <c r="G15" i="8" s="1"/>
  <c r="H15" s="1"/>
  <c r="J197" i="7"/>
  <c r="J219" s="1"/>
  <c r="I15" i="8" s="1"/>
  <c r="J15" s="1"/>
  <c r="F173" i="7"/>
  <c r="F195" s="1"/>
  <c r="E14" i="8" s="1"/>
  <c r="F14" s="1"/>
  <c r="H173" i="7"/>
  <c r="H195" s="1"/>
  <c r="G14" i="8" s="1"/>
  <c r="H14" s="1"/>
  <c r="J173" i="7"/>
  <c r="J195" s="1"/>
  <c r="I14" i="8" s="1"/>
  <c r="J14" s="1"/>
  <c r="K173" i="7"/>
  <c r="H149"/>
  <c r="H171" s="1"/>
  <c r="G13" i="8" s="1"/>
  <c r="J149" i="7"/>
  <c r="J171" s="1"/>
  <c r="I13" i="8" s="1"/>
  <c r="J13" s="1"/>
  <c r="F125" i="7"/>
  <c r="J125"/>
  <c r="J147" s="1"/>
  <c r="I12" i="8" s="1"/>
  <c r="J12" s="1"/>
  <c r="F101" i="7"/>
  <c r="F123" s="1"/>
  <c r="E11" i="8" s="1"/>
  <c r="F11" s="1"/>
  <c r="H101" i="7"/>
  <c r="H123" s="1"/>
  <c r="G11" i="8" s="1"/>
  <c r="H11" s="1"/>
  <c r="J101" i="7"/>
  <c r="J123" s="1"/>
  <c r="I11" i="8" s="1"/>
  <c r="J11" s="1"/>
  <c r="K101" i="7"/>
  <c r="H91"/>
  <c r="J91"/>
  <c r="H90"/>
  <c r="J90"/>
  <c r="F89"/>
  <c r="H89"/>
  <c r="K89"/>
  <c r="J85"/>
  <c r="F55"/>
  <c r="H55"/>
  <c r="J55"/>
  <c r="K55"/>
  <c r="F54"/>
  <c r="H54"/>
  <c r="J54"/>
  <c r="K54"/>
  <c r="F53"/>
  <c r="H53"/>
  <c r="J53"/>
  <c r="K53"/>
  <c r="F52"/>
  <c r="H52"/>
  <c r="F51"/>
  <c r="H51"/>
  <c r="J51"/>
  <c r="F50"/>
  <c r="H50"/>
  <c r="J50"/>
  <c r="K50"/>
  <c r="F49"/>
  <c r="H49"/>
  <c r="J49"/>
  <c r="K49"/>
  <c r="F48"/>
  <c r="H48"/>
  <c r="K48"/>
  <c r="F47"/>
  <c r="H47"/>
  <c r="J47"/>
  <c r="F46"/>
  <c r="H46"/>
  <c r="K46"/>
  <c r="F45"/>
  <c r="H45"/>
  <c r="J45"/>
  <c r="K45"/>
  <c r="F44"/>
  <c r="H44"/>
  <c r="F43"/>
  <c r="H43"/>
  <c r="J43"/>
  <c r="K43"/>
  <c r="F42"/>
  <c r="H42"/>
  <c r="K42"/>
  <c r="F41"/>
  <c r="H41"/>
  <c r="J41"/>
  <c r="K41"/>
  <c r="H40"/>
  <c r="J40"/>
  <c r="H39"/>
  <c r="J39"/>
  <c r="K39"/>
  <c r="H38"/>
  <c r="J38"/>
  <c r="J35"/>
  <c r="J31"/>
  <c r="J140" i="5" l="1"/>
  <c r="G19" i="6" s="1"/>
  <c r="I80" i="7" s="1"/>
  <c r="J80" s="1"/>
  <c r="J147" i="5"/>
  <c r="G20" i="6" s="1"/>
  <c r="I20" i="7" s="1"/>
  <c r="J20" s="1"/>
  <c r="J18" i="5"/>
  <c r="G5" i="6" s="1"/>
  <c r="J126" i="5"/>
  <c r="G17" i="6" s="1"/>
  <c r="I17" i="7" s="1"/>
  <c r="J17" s="1"/>
  <c r="L152" i="5"/>
  <c r="J244"/>
  <c r="G36" i="6" s="1"/>
  <c r="I34" i="7" s="1"/>
  <c r="J34" s="1"/>
  <c r="J274" i="5"/>
  <c r="G41" i="6" s="1"/>
  <c r="I88" i="7" s="1"/>
  <c r="J88" s="1"/>
  <c r="H133" i="5"/>
  <c r="F18" i="6" s="1"/>
  <c r="K192" i="5"/>
  <c r="K150"/>
  <c r="L55" i="7"/>
  <c r="J26" i="5"/>
  <c r="G6" i="6" s="1"/>
  <c r="I7" i="7" s="1"/>
  <c r="J7" s="1"/>
  <c r="J42" i="5"/>
  <c r="G8" i="6" s="1"/>
  <c r="I9" i="7" s="1"/>
  <c r="J9" s="1"/>
  <c r="L91" i="5"/>
  <c r="L192"/>
  <c r="L254"/>
  <c r="H10"/>
  <c r="F4" i="6" s="1"/>
  <c r="G5" i="7" s="1"/>
  <c r="H5" s="1"/>
  <c r="H140" i="5"/>
  <c r="F19" i="6" s="1"/>
  <c r="J164" i="5"/>
  <c r="G22" i="6" s="1"/>
  <c r="I22" i="7" s="1"/>
  <c r="J22" s="1"/>
  <c r="J206" i="5"/>
  <c r="G29" i="6" s="1"/>
  <c r="H216" i="5"/>
  <c r="F31" i="6" s="1"/>
  <c r="G29" i="7" s="1"/>
  <c r="H29" s="1"/>
  <c r="H34" i="5"/>
  <c r="F7" i="6" s="1"/>
  <c r="G8" i="7" s="1"/>
  <c r="H8" s="1"/>
  <c r="H211" i="5"/>
  <c r="F30" i="6" s="1"/>
  <c r="G28" i="7" s="1"/>
  <c r="H28" s="1"/>
  <c r="J117" i="5"/>
  <c r="H157"/>
  <c r="F21" i="6" s="1"/>
  <c r="G21" i="7" s="1"/>
  <c r="H21" s="1"/>
  <c r="L168" i="5"/>
  <c r="H189"/>
  <c r="F26" i="6" s="1"/>
  <c r="G24" i="7" s="1"/>
  <c r="H24" s="1"/>
  <c r="H206" i="5"/>
  <c r="F29" i="6" s="1"/>
  <c r="G27" i="7" s="1"/>
  <c r="H27" s="1"/>
  <c r="K152" i="5"/>
  <c r="K209"/>
  <c r="K235"/>
  <c r="K125" i="7"/>
  <c r="E169" i="5"/>
  <c r="F169" s="1"/>
  <c r="F170" s="1"/>
  <c r="E23" i="6" s="1"/>
  <c r="E82" i="7" s="1"/>
  <c r="F82" s="1"/>
  <c r="G19"/>
  <c r="H19" s="1"/>
  <c r="G80"/>
  <c r="H80" s="1"/>
  <c r="J83"/>
  <c r="I81"/>
  <c r="J81" s="1"/>
  <c r="I77"/>
  <c r="J77" s="1"/>
  <c r="I6"/>
  <c r="J6" s="1"/>
  <c r="E7" i="5"/>
  <c r="K7" s="1"/>
  <c r="J50"/>
  <c r="G9" i="6" s="1"/>
  <c r="I10" i="7" s="1"/>
  <c r="J10" s="1"/>
  <c r="H77" i="5"/>
  <c r="F12" i="6" s="1"/>
  <c r="G12" i="7" s="1"/>
  <c r="H12" s="1"/>
  <c r="H126" i="5"/>
  <c r="F17" i="6" s="1"/>
  <c r="G17" i="7" s="1"/>
  <c r="H17" s="1"/>
  <c r="L144" i="5"/>
  <c r="K271"/>
  <c r="F271"/>
  <c r="L271" s="1"/>
  <c r="K241"/>
  <c r="F241"/>
  <c r="L241" s="1"/>
  <c r="K284"/>
  <c r="F284"/>
  <c r="L45" i="7"/>
  <c r="H147" i="5"/>
  <c r="F20" i="6" s="1"/>
  <c r="G20" i="7" s="1"/>
  <c r="H20" s="1"/>
  <c r="K253" i="5"/>
  <c r="F253"/>
  <c r="K229"/>
  <c r="F229"/>
  <c r="K286"/>
  <c r="F286"/>
  <c r="L286" s="1"/>
  <c r="K285"/>
  <c r="F285"/>
  <c r="H117"/>
  <c r="F16" i="6" s="1"/>
  <c r="G16" i="7" s="1"/>
  <c r="H16" s="1"/>
  <c r="G18"/>
  <c r="H18" s="1"/>
  <c r="G79"/>
  <c r="H79" s="1"/>
  <c r="I27"/>
  <c r="J27" s="1"/>
  <c r="I84"/>
  <c r="J84" s="1"/>
  <c r="K259" i="5"/>
  <c r="F259"/>
  <c r="F262" s="1"/>
  <c r="E39" i="6" s="1"/>
  <c r="E86" i="7" s="1"/>
  <c r="K174" i="5"/>
  <c r="F174"/>
  <c r="F247"/>
  <c r="K247"/>
  <c r="K287"/>
  <c r="F287"/>
  <c r="H57"/>
  <c r="F10" i="6" s="1"/>
  <c r="J77" i="5"/>
  <c r="G12" i="6" s="1"/>
  <c r="I12" i="7" s="1"/>
  <c r="J12" s="1"/>
  <c r="L94" i="5"/>
  <c r="L131"/>
  <c r="E156"/>
  <c r="F156" s="1"/>
  <c r="L156" s="1"/>
  <c r="F221"/>
  <c r="E32" i="6" s="1"/>
  <c r="E30" i="7" s="1"/>
  <c r="K265" i="5"/>
  <c r="F265"/>
  <c r="L265" s="1"/>
  <c r="F277"/>
  <c r="L277" s="1"/>
  <c r="K277"/>
  <c r="K283"/>
  <c r="F283"/>
  <c r="E255"/>
  <c r="F255" s="1"/>
  <c r="E62"/>
  <c r="E70"/>
  <c r="E82"/>
  <c r="F82" s="1"/>
  <c r="L82" s="1"/>
  <c r="E90"/>
  <c r="K90" s="1"/>
  <c r="E102"/>
  <c r="E110"/>
  <c r="E114"/>
  <c r="E122"/>
  <c r="L46" i="7"/>
  <c r="G84"/>
  <c r="H84" s="1"/>
  <c r="E91"/>
  <c r="J189" i="5"/>
  <c r="G26" i="6" s="1"/>
  <c r="I24" i="7" s="1"/>
  <c r="J24" s="1"/>
  <c r="L204" i="5"/>
  <c r="F215"/>
  <c r="H221"/>
  <c r="F32" i="6" s="1"/>
  <c r="G30" i="7" s="1"/>
  <c r="H30" s="1"/>
  <c r="H226" i="5"/>
  <c r="F33" i="6" s="1"/>
  <c r="G31" i="7" s="1"/>
  <c r="H31" s="1"/>
  <c r="H250" i="5"/>
  <c r="H295"/>
  <c r="F44" i="6" s="1"/>
  <c r="G37" i="7" s="1"/>
  <c r="H37" s="1"/>
  <c r="E61" i="5"/>
  <c r="E73"/>
  <c r="E81"/>
  <c r="E93"/>
  <c r="E101"/>
  <c r="F101" s="1"/>
  <c r="E113"/>
  <c r="E90" i="7"/>
  <c r="J262" i="5"/>
  <c r="G39" i="6" s="1"/>
  <c r="I86" i="7" s="1"/>
  <c r="J86" s="1"/>
  <c r="J10" i="5"/>
  <c r="G4" i="6" s="1"/>
  <c r="I5" i="7" s="1"/>
  <c r="J5" s="1"/>
  <c r="E60" i="5"/>
  <c r="E72"/>
  <c r="E80"/>
  <c r="E112"/>
  <c r="E120"/>
  <c r="E38" i="7"/>
  <c r="J232" i="5"/>
  <c r="G34" i="6" s="1"/>
  <c r="I32" i="7" s="1"/>
  <c r="J32" s="1"/>
  <c r="H256" i="5"/>
  <c r="F38" i="6" s="1"/>
  <c r="G85" i="7" s="1"/>
  <c r="H85" s="1"/>
  <c r="E63" i="5"/>
  <c r="E71"/>
  <c r="E83"/>
  <c r="F83" s="1"/>
  <c r="E103"/>
  <c r="F103" s="1"/>
  <c r="L103" s="1"/>
  <c r="K167"/>
  <c r="K51" i="7"/>
  <c r="K197"/>
  <c r="L197"/>
  <c r="L219" s="1"/>
  <c r="L173"/>
  <c r="L195" s="1"/>
  <c r="L149"/>
  <c r="L171" s="1"/>
  <c r="K149"/>
  <c r="F171"/>
  <c r="E13" i="8" s="1"/>
  <c r="F13" s="1"/>
  <c r="L125" i="7"/>
  <c r="L147" s="1"/>
  <c r="F147"/>
  <c r="E12" i="8" s="1"/>
  <c r="F12" s="1"/>
  <c r="L12" s="1"/>
  <c r="L101" i="7"/>
  <c r="L123" s="1"/>
  <c r="K91"/>
  <c r="F91"/>
  <c r="L91" s="1"/>
  <c r="L89"/>
  <c r="L54"/>
  <c r="L53"/>
  <c r="K52"/>
  <c r="L52"/>
  <c r="L51"/>
  <c r="L50"/>
  <c r="L49"/>
  <c r="L48"/>
  <c r="L47"/>
  <c r="K47"/>
  <c r="K44"/>
  <c r="L44"/>
  <c r="L43"/>
  <c r="L42"/>
  <c r="L41"/>
  <c r="L40"/>
  <c r="K40"/>
  <c r="L39"/>
  <c r="K294" i="5"/>
  <c r="K293"/>
  <c r="F293"/>
  <c r="K288"/>
  <c r="J290"/>
  <c r="G43" i="6" s="1"/>
  <c r="I57" i="7" s="1"/>
  <c r="J57" s="1"/>
  <c r="H290" i="5"/>
  <c r="F43" i="6" s="1"/>
  <c r="G57" i="7" s="1"/>
  <c r="H57" s="1"/>
  <c r="L288" i="5"/>
  <c r="L287"/>
  <c r="L285"/>
  <c r="F289"/>
  <c r="L289" s="1"/>
  <c r="L284"/>
  <c r="L283"/>
  <c r="H280"/>
  <c r="F42" i="6" s="1"/>
  <c r="G36" i="7" s="1"/>
  <c r="H36" s="1"/>
  <c r="L278" i="5"/>
  <c r="F279"/>
  <c r="K272"/>
  <c r="H272"/>
  <c r="H268"/>
  <c r="F40" i="6" s="1"/>
  <c r="G87" i="7" s="1"/>
  <c r="H87" s="1"/>
  <c r="L266" i="5"/>
  <c r="K266"/>
  <c r="F267"/>
  <c r="L267" s="1"/>
  <c r="K261"/>
  <c r="L260"/>
  <c r="K255"/>
  <c r="L255"/>
  <c r="E249"/>
  <c r="F249" s="1"/>
  <c r="L248"/>
  <c r="L247"/>
  <c r="H244"/>
  <c r="F36" i="6" s="1"/>
  <c r="G34" i="7" s="1"/>
  <c r="H34" s="1"/>
  <c r="L242" i="5"/>
  <c r="F243"/>
  <c r="L243" s="1"/>
  <c r="H238"/>
  <c r="F35" i="6" s="1"/>
  <c r="G33" i="7" s="1"/>
  <c r="H33" s="1"/>
  <c r="E237" i="5"/>
  <c r="K237" s="1"/>
  <c r="L236"/>
  <c r="F235"/>
  <c r="L235" s="1"/>
  <c r="K231"/>
  <c r="F231"/>
  <c r="H232"/>
  <c r="F34" i="6" s="1"/>
  <c r="G32" i="7" s="1"/>
  <c r="H32" s="1"/>
  <c r="L230" i="5"/>
  <c r="K230"/>
  <c r="L229"/>
  <c r="E225"/>
  <c r="L224"/>
  <c r="K220"/>
  <c r="L219"/>
  <c r="L214"/>
  <c r="K214"/>
  <c r="F210"/>
  <c r="L210" s="1"/>
  <c r="L209"/>
  <c r="F205"/>
  <c r="K205"/>
  <c r="J201"/>
  <c r="G28" i="6" s="1"/>
  <c r="I26" i="7" s="1"/>
  <c r="J26" s="1"/>
  <c r="F200" i="5"/>
  <c r="L200" s="1"/>
  <c r="K200"/>
  <c r="H201"/>
  <c r="F28" i="6" s="1"/>
  <c r="G26" i="7" s="1"/>
  <c r="H26" s="1"/>
  <c r="L199" i="5"/>
  <c r="L198"/>
  <c r="K198"/>
  <c r="F194"/>
  <c r="L194" s="1"/>
  <c r="L193"/>
  <c r="F195"/>
  <c r="E27" i="6" s="1"/>
  <c r="E25" i="7" s="1"/>
  <c r="L187" i="5"/>
  <c r="K188"/>
  <c r="L188"/>
  <c r="F189"/>
  <c r="L186"/>
  <c r="J183"/>
  <c r="G25" i="6" s="1"/>
  <c r="I23" i="7" s="1"/>
  <c r="J23" s="1"/>
  <c r="H183" i="5"/>
  <c r="F25" i="6" s="1"/>
  <c r="G23" i="7" s="1"/>
  <c r="H23" s="1"/>
  <c r="L181" i="5"/>
  <c r="K182"/>
  <c r="K180"/>
  <c r="F180"/>
  <c r="F183" s="1"/>
  <c r="E25" i="6" s="1"/>
  <c r="E23" i="7" s="1"/>
  <c r="L175" i="5"/>
  <c r="H177"/>
  <c r="F24" i="6" s="1"/>
  <c r="G83" i="7" s="1"/>
  <c r="H83" s="1"/>
  <c r="L174" i="5"/>
  <c r="L173"/>
  <c r="K173"/>
  <c r="L169"/>
  <c r="H167"/>
  <c r="L162"/>
  <c r="H164"/>
  <c r="F22" i="6" s="1"/>
  <c r="L161" i="5"/>
  <c r="K161"/>
  <c r="F164"/>
  <c r="L160"/>
  <c r="L155"/>
  <c r="J157"/>
  <c r="G21" i="6" s="1"/>
  <c r="I21" i="7" s="1"/>
  <c r="J21" s="1"/>
  <c r="L154" i="5"/>
  <c r="L153"/>
  <c r="L151"/>
  <c r="L150"/>
  <c r="L145"/>
  <c r="F146"/>
  <c r="L146" s="1"/>
  <c r="L143"/>
  <c r="F139"/>
  <c r="L139" s="1"/>
  <c r="K139"/>
  <c r="L138"/>
  <c r="L136"/>
  <c r="E137"/>
  <c r="F137" s="1"/>
  <c r="L137" s="1"/>
  <c r="J133"/>
  <c r="G18" i="6" s="1"/>
  <c r="K132" i="5"/>
  <c r="F130"/>
  <c r="L130" s="1"/>
  <c r="K130"/>
  <c r="L129"/>
  <c r="K124"/>
  <c r="F124"/>
  <c r="L124" s="1"/>
  <c r="L123"/>
  <c r="L121"/>
  <c r="L115"/>
  <c r="L111"/>
  <c r="K105"/>
  <c r="F105"/>
  <c r="L105" s="1"/>
  <c r="L104"/>
  <c r="J107"/>
  <c r="G15" i="6" s="1"/>
  <c r="I15" i="7" s="1"/>
  <c r="J15" s="1"/>
  <c r="K101" i="5"/>
  <c r="H107"/>
  <c r="F15" i="6" s="1"/>
  <c r="G15" i="7" s="1"/>
  <c r="H15" s="1"/>
  <c r="L101" i="5"/>
  <c r="K100"/>
  <c r="F100"/>
  <c r="K95"/>
  <c r="L95"/>
  <c r="J97"/>
  <c r="G14" i="6" s="1"/>
  <c r="I14" i="7" s="1"/>
  <c r="J14" s="1"/>
  <c r="H97" i="5"/>
  <c r="F14" i="6" s="1"/>
  <c r="G14" i="7" s="1"/>
  <c r="H14" s="1"/>
  <c r="K92" i="5"/>
  <c r="L92"/>
  <c r="F90"/>
  <c r="L85"/>
  <c r="L84"/>
  <c r="J87"/>
  <c r="G13" i="6" s="1"/>
  <c r="I13" i="7" s="1"/>
  <c r="J13" s="1"/>
  <c r="L83" i="5"/>
  <c r="H87"/>
  <c r="F13" i="6" s="1"/>
  <c r="G13" i="7" s="1"/>
  <c r="H13" s="1"/>
  <c r="K83" i="5"/>
  <c r="K86"/>
  <c r="L86"/>
  <c r="L75"/>
  <c r="L74"/>
  <c r="J67"/>
  <c r="G11" i="6" s="1"/>
  <c r="E66" i="5"/>
  <c r="K66" s="1"/>
  <c r="L65"/>
  <c r="L64"/>
  <c r="H67"/>
  <c r="F11" i="6" s="1"/>
  <c r="F56" i="5"/>
  <c r="L56" s="1"/>
  <c r="L55"/>
  <c r="L53"/>
  <c r="L48"/>
  <c r="H50"/>
  <c r="F9" i="6" s="1"/>
  <c r="G10" i="7" s="1"/>
  <c r="H10" s="1"/>
  <c r="F49" i="5"/>
  <c r="L49" s="1"/>
  <c r="L45"/>
  <c r="E47"/>
  <c r="F47" s="1"/>
  <c r="L47" s="1"/>
  <c r="E46"/>
  <c r="F46" s="1"/>
  <c r="L46" s="1"/>
  <c r="K41"/>
  <c r="F41"/>
  <c r="L41" s="1"/>
  <c r="L40"/>
  <c r="H42"/>
  <c r="F8" i="6" s="1"/>
  <c r="G9" i="7" s="1"/>
  <c r="H9" s="1"/>
  <c r="L37" i="5"/>
  <c r="E39"/>
  <c r="K39" s="1"/>
  <c r="L32"/>
  <c r="L29"/>
  <c r="K33"/>
  <c r="E31"/>
  <c r="K31" s="1"/>
  <c r="L24"/>
  <c r="F25"/>
  <c r="L25" s="1"/>
  <c r="L21"/>
  <c r="E23"/>
  <c r="K23" s="1"/>
  <c r="E22"/>
  <c r="F22" s="1"/>
  <c r="L22" s="1"/>
  <c r="H18"/>
  <c r="F5" i="6" s="1"/>
  <c r="L16" i="5"/>
  <c r="L13"/>
  <c r="K15"/>
  <c r="F17"/>
  <c r="L17" s="1"/>
  <c r="E14"/>
  <c r="K14" s="1"/>
  <c r="L8"/>
  <c r="K5"/>
  <c r="F9"/>
  <c r="L9" s="1"/>
  <c r="L5"/>
  <c r="G44" i="6"/>
  <c r="I37" i="7" s="1"/>
  <c r="J37" s="1"/>
  <c r="F39" i="6"/>
  <c r="G86" i="7" s="1"/>
  <c r="H86" s="1"/>
  <c r="F37" i="6"/>
  <c r="G35" i="7" s="1"/>
  <c r="H35" s="1"/>
  <c r="F27" i="6"/>
  <c r="G25" i="7" s="1"/>
  <c r="H25" s="1"/>
  <c r="F176" i="5"/>
  <c r="L176" s="1"/>
  <c r="K163"/>
  <c r="K144"/>
  <c r="F125"/>
  <c r="G16" i="6"/>
  <c r="I16" i="7" s="1"/>
  <c r="J16" s="1"/>
  <c r="K116" i="5"/>
  <c r="F106"/>
  <c r="L106" s="1"/>
  <c r="F96"/>
  <c r="L96" s="1"/>
  <c r="F76"/>
  <c r="L76" s="1"/>
  <c r="G10" i="6"/>
  <c r="F54" i="5"/>
  <c r="K38"/>
  <c r="F30"/>
  <c r="F6" i="6"/>
  <c r="G7" i="7" s="1"/>
  <c r="H7" s="1"/>
  <c r="F7" i="5"/>
  <c r="L7" s="1"/>
  <c r="F6"/>
  <c r="K15" i="8"/>
  <c r="F15"/>
  <c r="L15" s="1"/>
  <c r="K14"/>
  <c r="K13"/>
  <c r="H13"/>
  <c r="G10" s="1"/>
  <c r="H10" s="1"/>
  <c r="F8" i="3" s="1"/>
  <c r="I10" i="8"/>
  <c r="J10" s="1"/>
  <c r="F11" i="3" s="1"/>
  <c r="K11" i="8"/>
  <c r="L14"/>
  <c r="L11"/>
  <c r="H32" i="6" l="1"/>
  <c r="F290" i="5"/>
  <c r="I19" i="7"/>
  <c r="J19" s="1"/>
  <c r="L259" i="5"/>
  <c r="F256"/>
  <c r="L256" s="1"/>
  <c r="L189"/>
  <c r="K12" i="8"/>
  <c r="K82" i="5"/>
  <c r="L221"/>
  <c r="L253"/>
  <c r="K169"/>
  <c r="F157"/>
  <c r="E21" i="6" s="1"/>
  <c r="E21" i="7" s="1"/>
  <c r="K21" s="1"/>
  <c r="K156" i="5"/>
  <c r="F133"/>
  <c r="L133" s="1"/>
  <c r="I79" i="7"/>
  <c r="J79" s="1"/>
  <c r="I18"/>
  <c r="J18" s="1"/>
  <c r="K25"/>
  <c r="F25"/>
  <c r="L25" s="1"/>
  <c r="F112" i="5"/>
  <c r="L112" s="1"/>
  <c r="K112"/>
  <c r="K61"/>
  <c r="F61"/>
  <c r="L61" s="1"/>
  <c r="F114"/>
  <c r="L114" s="1"/>
  <c r="K114"/>
  <c r="G78" i="7"/>
  <c r="H78" s="1"/>
  <c r="G11"/>
  <c r="H11" s="1"/>
  <c r="F23"/>
  <c r="L23" s="1"/>
  <c r="K23"/>
  <c r="F80" i="5"/>
  <c r="K80"/>
  <c r="K93"/>
  <c r="F93"/>
  <c r="L93" s="1"/>
  <c r="L215"/>
  <c r="F216"/>
  <c r="F110"/>
  <c r="K110"/>
  <c r="G56" i="7"/>
  <c r="H56" s="1"/>
  <c r="G92"/>
  <c r="H92" s="1"/>
  <c r="F18" i="3"/>
  <c r="F16"/>
  <c r="F9"/>
  <c r="F15"/>
  <c r="G77" i="7"/>
  <c r="H77" s="1"/>
  <c r="G6"/>
  <c r="H6" s="1"/>
  <c r="F147" i="5"/>
  <c r="E20" i="6" s="1"/>
  <c r="F211" i="5"/>
  <c r="E30" i="6" s="1"/>
  <c r="K71" i="5"/>
  <c r="F71"/>
  <c r="L71" s="1"/>
  <c r="K38" i="7"/>
  <c r="F38"/>
  <c r="L38" s="1"/>
  <c r="K72" i="5"/>
  <c r="F72"/>
  <c r="L72" s="1"/>
  <c r="K90" i="7"/>
  <c r="F90"/>
  <c r="L90" s="1"/>
  <c r="F81" i="5"/>
  <c r="L81" s="1"/>
  <c r="K81"/>
  <c r="K103"/>
  <c r="K70"/>
  <c r="F70"/>
  <c r="I56" i="7"/>
  <c r="J56" s="1"/>
  <c r="I92"/>
  <c r="J92" s="1"/>
  <c r="E10" i="8"/>
  <c r="F10" s="1"/>
  <c r="F4" i="3" s="1"/>
  <c r="I78" i="7"/>
  <c r="J78" s="1"/>
  <c r="I11"/>
  <c r="J11" s="1"/>
  <c r="G81"/>
  <c r="H81" s="1"/>
  <c r="G22"/>
  <c r="H22" s="1"/>
  <c r="F244" i="5"/>
  <c r="E36" i="6" s="1"/>
  <c r="F86" i="7"/>
  <c r="L86" s="1"/>
  <c r="K86"/>
  <c r="F268" i="5"/>
  <c r="E40" i="6" s="1"/>
  <c r="K63" i="5"/>
  <c r="F63"/>
  <c r="L63" s="1"/>
  <c r="K120"/>
  <c r="F120"/>
  <c r="L120" s="1"/>
  <c r="K60"/>
  <c r="F60"/>
  <c r="L60" s="1"/>
  <c r="F113"/>
  <c r="L113" s="1"/>
  <c r="K113"/>
  <c r="K73"/>
  <c r="F73"/>
  <c r="L73" s="1"/>
  <c r="K122"/>
  <c r="F122"/>
  <c r="L122" s="1"/>
  <c r="F102"/>
  <c r="L102" s="1"/>
  <c r="K102"/>
  <c r="K62"/>
  <c r="F62"/>
  <c r="L62" s="1"/>
  <c r="F30" i="7"/>
  <c r="L30" s="1"/>
  <c r="K30"/>
  <c r="F295" i="5"/>
  <c r="L293"/>
  <c r="E43" i="6"/>
  <c r="L290" i="5"/>
  <c r="L279"/>
  <c r="F280"/>
  <c r="H274"/>
  <c r="F41" i="6" s="1"/>
  <c r="G88" i="7" s="1"/>
  <c r="E273" i="5"/>
  <c r="L272"/>
  <c r="H39" i="6"/>
  <c r="L262" i="5"/>
  <c r="E38" i="6"/>
  <c r="K249" i="5"/>
  <c r="L249"/>
  <c r="F250"/>
  <c r="L244"/>
  <c r="F238"/>
  <c r="E35" i="6" s="1"/>
  <c r="F237" i="5"/>
  <c r="L237" s="1"/>
  <c r="L231"/>
  <c r="F232"/>
  <c r="K225"/>
  <c r="F225"/>
  <c r="L205"/>
  <c r="F206"/>
  <c r="F201"/>
  <c r="E28" i="6" s="1"/>
  <c r="L195" i="5"/>
  <c r="H27" i="6"/>
  <c r="E26"/>
  <c r="H25"/>
  <c r="L183" i="5"/>
  <c r="L180"/>
  <c r="F177"/>
  <c r="L177" s="1"/>
  <c r="L167"/>
  <c r="H170"/>
  <c r="F23" i="6" s="1"/>
  <c r="L164" i="5"/>
  <c r="E22" i="6"/>
  <c r="K137" i="5"/>
  <c r="F140"/>
  <c r="L125"/>
  <c r="L100"/>
  <c r="F107"/>
  <c r="L90"/>
  <c r="F97"/>
  <c r="F66"/>
  <c r="L66" s="1"/>
  <c r="L54"/>
  <c r="F57"/>
  <c r="F50"/>
  <c r="E9" i="6" s="1"/>
  <c r="K46" i="5"/>
  <c r="K47"/>
  <c r="F39"/>
  <c r="L30"/>
  <c r="F31"/>
  <c r="L31" s="1"/>
  <c r="K22"/>
  <c r="F23"/>
  <c r="F14"/>
  <c r="L6"/>
  <c r="F10"/>
  <c r="L13" i="8"/>
  <c r="L147" i="5" l="1"/>
  <c r="L211"/>
  <c r="L268"/>
  <c r="J75" i="7"/>
  <c r="I8" i="8" s="1"/>
  <c r="J8" s="1"/>
  <c r="F67" i="5"/>
  <c r="L67" s="1"/>
  <c r="F126"/>
  <c r="L126" s="1"/>
  <c r="L10" i="8"/>
  <c r="F17" i="3"/>
  <c r="F10"/>
  <c r="F7"/>
  <c r="K10" i="8"/>
  <c r="F21" i="7"/>
  <c r="L21" s="1"/>
  <c r="L157" i="5"/>
  <c r="H21" i="6"/>
  <c r="E18"/>
  <c r="H18" s="1"/>
  <c r="E79" i="7"/>
  <c r="H38" i="6"/>
  <c r="E85" i="7"/>
  <c r="H88"/>
  <c r="H43" i="6"/>
  <c r="E57" i="7"/>
  <c r="H30" i="6"/>
  <c r="E28" i="7"/>
  <c r="L110" i="5"/>
  <c r="F117"/>
  <c r="H23" i="6"/>
  <c r="G82" i="7"/>
  <c r="H40" i="6"/>
  <c r="E87" i="7"/>
  <c r="H20" i="6"/>
  <c r="E20" i="7"/>
  <c r="E31" i="6"/>
  <c r="L216" i="5"/>
  <c r="H28" i="6"/>
  <c r="E26" i="7"/>
  <c r="H75"/>
  <c r="G8" i="8" s="1"/>
  <c r="H8" s="1"/>
  <c r="F87" i="5"/>
  <c r="L80"/>
  <c r="F34"/>
  <c r="L34" s="1"/>
  <c r="H9" i="6"/>
  <c r="E10" i="7"/>
  <c r="H22" i="6"/>
  <c r="E81" i="7"/>
  <c r="E22"/>
  <c r="H26" i="6"/>
  <c r="E24" i="7"/>
  <c r="H35" i="6"/>
  <c r="E33" i="7"/>
  <c r="H36" i="6"/>
  <c r="E34" i="7"/>
  <c r="J99"/>
  <c r="I9" i="8" s="1"/>
  <c r="J9" s="1"/>
  <c r="I7" s="1"/>
  <c r="J7" s="1"/>
  <c r="L70" i="5"/>
  <c r="F77"/>
  <c r="E44" i="6"/>
  <c r="L295" i="5"/>
  <c r="L280"/>
  <c r="E42" i="6"/>
  <c r="K273" i="5"/>
  <c r="F273"/>
  <c r="E37" i="6"/>
  <c r="L250" i="5"/>
  <c r="L238"/>
  <c r="E34" i="6"/>
  <c r="L232" i="5"/>
  <c r="L225"/>
  <c r="F226"/>
  <c r="L206"/>
  <c r="E29" i="6"/>
  <c r="L201" i="5"/>
  <c r="E24" i="6"/>
  <c r="L170" i="5"/>
  <c r="L140"/>
  <c r="E19" i="6"/>
  <c r="E15"/>
  <c r="L107" i="5"/>
  <c r="E14" i="6"/>
  <c r="L97" i="5"/>
  <c r="E11" i="6"/>
  <c r="E10"/>
  <c r="L57" i="5"/>
  <c r="L50"/>
  <c r="L39"/>
  <c r="F42"/>
  <c r="L23"/>
  <c r="F26"/>
  <c r="L14"/>
  <c r="F18"/>
  <c r="L10"/>
  <c r="E4" i="6"/>
  <c r="E17" l="1"/>
  <c r="E17" i="7" s="1"/>
  <c r="F13" i="3"/>
  <c r="E18" i="7"/>
  <c r="E7" i="6"/>
  <c r="E8" i="7" s="1"/>
  <c r="F19" i="3"/>
  <c r="F14"/>
  <c r="F20"/>
  <c r="H14" i="6"/>
  <c r="E14" i="7"/>
  <c r="H19" i="6"/>
  <c r="E80" i="7"/>
  <c r="E19"/>
  <c r="H42" i="6"/>
  <c r="E36" i="7"/>
  <c r="I6" i="8"/>
  <c r="J6" s="1"/>
  <c r="I5" s="1"/>
  <c r="J5" s="1"/>
  <c r="J27" s="1"/>
  <c r="F81" i="7"/>
  <c r="L81" s="1"/>
  <c r="K81"/>
  <c r="K26"/>
  <c r="F26"/>
  <c r="L26" s="1"/>
  <c r="K87"/>
  <c r="F87"/>
  <c r="L87" s="1"/>
  <c r="E16" i="6"/>
  <c r="L117" i="5"/>
  <c r="H17" i="6"/>
  <c r="H37"/>
  <c r="E35" i="7"/>
  <c r="F24"/>
  <c r="L24" s="1"/>
  <c r="K24"/>
  <c r="F79"/>
  <c r="L79" s="1"/>
  <c r="K79"/>
  <c r="H11" i="6"/>
  <c r="E78" i="7"/>
  <c r="E11"/>
  <c r="H15" i="6"/>
  <c r="E15" i="7"/>
  <c r="H29" i="6"/>
  <c r="E84" i="7"/>
  <c r="E27"/>
  <c r="F34"/>
  <c r="L34" s="1"/>
  <c r="K34"/>
  <c r="H34" i="6"/>
  <c r="E32" i="7"/>
  <c r="E12" i="6"/>
  <c r="L77" i="5"/>
  <c r="K10" i="7"/>
  <c r="F10"/>
  <c r="L10" s="1"/>
  <c r="E13" i="6"/>
  <c r="L87" i="5"/>
  <c r="K20" i="7"/>
  <c r="F20"/>
  <c r="L20" s="1"/>
  <c r="H82"/>
  <c r="K82"/>
  <c r="F28"/>
  <c r="L28" s="1"/>
  <c r="K28"/>
  <c r="F18"/>
  <c r="L18" s="1"/>
  <c r="K18"/>
  <c r="H4" i="6"/>
  <c r="E5" i="7"/>
  <c r="H10" i="6"/>
  <c r="E92" i="7"/>
  <c r="E56"/>
  <c r="H24" i="6"/>
  <c r="E83" i="7"/>
  <c r="H44" i="6"/>
  <c r="E37" i="7"/>
  <c r="F33"/>
  <c r="L33" s="1"/>
  <c r="K33"/>
  <c r="F22"/>
  <c r="L22" s="1"/>
  <c r="K22"/>
  <c r="E29"/>
  <c r="H31" i="6"/>
  <c r="K57" i="7"/>
  <c r="F57"/>
  <c r="L57" s="1"/>
  <c r="K85"/>
  <c r="F85"/>
  <c r="L85" s="1"/>
  <c r="L273" i="5"/>
  <c r="F274"/>
  <c r="E33" i="6"/>
  <c r="L226" i="5"/>
  <c r="E8" i="6"/>
  <c r="L42" i="5"/>
  <c r="E6" i="6"/>
  <c r="L26" i="5"/>
  <c r="E5" i="6"/>
  <c r="L18" i="5"/>
  <c r="H7" i="6" l="1"/>
  <c r="F21" i="3"/>
  <c r="F5" i="7"/>
  <c r="K5"/>
  <c r="K32"/>
  <c r="F32"/>
  <c r="L32" s="1"/>
  <c r="F78"/>
  <c r="L78" s="1"/>
  <c r="K78"/>
  <c r="K17"/>
  <c r="F17"/>
  <c r="L17" s="1"/>
  <c r="G11" i="3"/>
  <c r="F80" i="7"/>
  <c r="L80" s="1"/>
  <c r="K80"/>
  <c r="F37"/>
  <c r="L37" s="1"/>
  <c r="K37"/>
  <c r="K56"/>
  <c r="F56"/>
  <c r="L56" s="1"/>
  <c r="F15"/>
  <c r="L15" s="1"/>
  <c r="K15"/>
  <c r="F36"/>
  <c r="L36" s="1"/>
  <c r="K36"/>
  <c r="H33" i="6"/>
  <c r="E31" i="7"/>
  <c r="H5" i="6"/>
  <c r="E77" i="7"/>
  <c r="E6"/>
  <c r="H8" i="6"/>
  <c r="E9" i="7"/>
  <c r="K92"/>
  <c r="F92"/>
  <c r="L92" s="1"/>
  <c r="K8"/>
  <c r="F8"/>
  <c r="L8" s="1"/>
  <c r="F27"/>
  <c r="L27" s="1"/>
  <c r="K27"/>
  <c r="K35"/>
  <c r="F35"/>
  <c r="L35" s="1"/>
  <c r="K14"/>
  <c r="F14"/>
  <c r="L14" s="1"/>
  <c r="H6" i="6"/>
  <c r="E7" i="7"/>
  <c r="F29"/>
  <c r="L29" s="1"/>
  <c r="K29"/>
  <c r="F83"/>
  <c r="L83" s="1"/>
  <c r="K83"/>
  <c r="L82"/>
  <c r="H99"/>
  <c r="G9" i="8" s="1"/>
  <c r="H9" s="1"/>
  <c r="G7" s="1"/>
  <c r="H7" s="1"/>
  <c r="E13" i="7"/>
  <c r="H13" i="6"/>
  <c r="E12" i="7"/>
  <c r="H12" i="6"/>
  <c r="F84" i="7"/>
  <c r="L84" s="1"/>
  <c r="K84"/>
  <c r="K11"/>
  <c r="F11"/>
  <c r="L11" s="1"/>
  <c r="E16"/>
  <c r="H16" i="6"/>
  <c r="K19" i="7"/>
  <c r="F19"/>
  <c r="L19" s="1"/>
  <c r="L274" i="5"/>
  <c r="E41" i="6"/>
  <c r="F22" i="3" l="1"/>
  <c r="F23" s="1"/>
  <c r="F24" s="1"/>
  <c r="F16" i="7"/>
  <c r="L16" s="1"/>
  <c r="K16"/>
  <c r="F13"/>
  <c r="L13" s="1"/>
  <c r="K13"/>
  <c r="F77"/>
  <c r="K77"/>
  <c r="F9"/>
  <c r="L9" s="1"/>
  <c r="K9"/>
  <c r="G6" i="8"/>
  <c r="H6" s="1"/>
  <c r="G5" s="1"/>
  <c r="H5" s="1"/>
  <c r="H27" s="1"/>
  <c r="E8" i="3"/>
  <c r="H41" i="6"/>
  <c r="E88" i="7"/>
  <c r="F12"/>
  <c r="L12" s="1"/>
  <c r="K12"/>
  <c r="K31"/>
  <c r="F31"/>
  <c r="L31" s="1"/>
  <c r="K7"/>
  <c r="F7"/>
  <c r="L7" s="1"/>
  <c r="F6"/>
  <c r="L6" s="1"/>
  <c r="K6"/>
  <c r="L5"/>
  <c r="L75" l="1"/>
  <c r="F75"/>
  <c r="E8" i="8" s="1"/>
  <c r="K8" s="1"/>
  <c r="F25" i="3"/>
  <c r="F88" i="7"/>
  <c r="L88" s="1"/>
  <c r="K88"/>
  <c r="E16" i="3"/>
  <c r="G8"/>
  <c r="E18"/>
  <c r="E15"/>
  <c r="E9"/>
  <c r="L77" i="7"/>
  <c r="F8" i="8" l="1"/>
  <c r="L8" s="1"/>
  <c r="F26" i="3"/>
  <c r="G16"/>
  <c r="G18"/>
  <c r="E17"/>
  <c r="G15"/>
  <c r="F99" i="7"/>
  <c r="E9" i="8" s="1"/>
  <c r="L99" i="7"/>
  <c r="E10" i="3"/>
  <c r="G9"/>
  <c r="F27" l="1"/>
  <c r="G17"/>
  <c r="K9" i="8"/>
  <c r="F9"/>
  <c r="G10" i="3"/>
  <c r="E14"/>
  <c r="E13"/>
  <c r="F28" l="1"/>
  <c r="G14"/>
  <c r="G13"/>
  <c r="L9" i="8"/>
  <c r="E7"/>
  <c r="F7" l="1"/>
  <c r="K7"/>
  <c r="L7" l="1"/>
  <c r="E4" i="3"/>
  <c r="E6" i="8"/>
  <c r="F6" l="1"/>
  <c r="K6"/>
  <c r="E7" i="3"/>
  <c r="G4"/>
  <c r="G7" l="1"/>
  <c r="E19"/>
  <c r="E20"/>
  <c r="E5" i="8"/>
  <c r="L6"/>
  <c r="G20" i="3" l="1"/>
  <c r="G19"/>
  <c r="E21"/>
  <c r="F5" i="8"/>
  <c r="K5"/>
  <c r="F27" l="1"/>
  <c r="L5"/>
  <c r="L27" s="1"/>
  <c r="G21" i="3"/>
  <c r="E22"/>
  <c r="E23" l="1"/>
  <c r="E24" s="1"/>
  <c r="G22"/>
  <c r="G23" l="1"/>
  <c r="G24" l="1"/>
  <c r="E25"/>
  <c r="G25" l="1"/>
  <c r="E26"/>
  <c r="E27" l="1"/>
  <c r="G26"/>
  <c r="E28" l="1"/>
  <c r="G28" l="1"/>
</calcChain>
</file>

<file path=xl/sharedStrings.xml><?xml version="1.0" encoding="utf-8"?>
<sst xmlns="http://schemas.openxmlformats.org/spreadsheetml/2006/main" count="5213" uniqueCount="868">
  <si>
    <t>공 종 별 집 계 표</t>
  </si>
  <si>
    <t>[ 경기문화재단 임학임산학관 리모델링 설계용역 소방공사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</si>
  <si>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</si>
  <si>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</si>
  <si>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</si>
  <si>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</si>
  <si>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</si>
  <si>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</si>
  <si>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</si>
  <si>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</si>
  <si>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</si>
  <si>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</si>
  <si>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</si>
  <si>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</si>
  <si>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</si>
  <si>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</si>
  <si>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</si>
  <si>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</si>
  <si>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</si>
  <si>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</si>
  <si>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</si>
  <si>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</si>
  <si>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</si>
  <si>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</si>
  <si>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</si>
  <si>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</si>
  <si>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</si>
  <si>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</si>
  <si>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</si>
  <si>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</si>
  <si>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</si>
  <si>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</si>
  <si>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</si>
  <si>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</si>
  <si>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</si>
  <si>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</si>
  <si>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</si>
  <si>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</si>
  <si>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</si>
  <si>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</si>
  <si>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</si>
  <si>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</si>
  <si>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</si>
  <si>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</si>
  <si>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</si>
  <si>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</si>
  <si>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</si>
  <si>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</si>
  <si>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</si>
  <si>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</si>
  <si>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</si>
  <si>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경기문화재단 임학임산학관 리모델링 설계용역 소방공사</t>
  </si>
  <si>
    <t/>
  </si>
  <si>
    <t>01</t>
  </si>
  <si>
    <t>0101  소방공사</t>
  </si>
  <si>
    <t>0101</t>
  </si>
  <si>
    <t>010101  소방전기</t>
  </si>
  <si>
    <t>010101</t>
  </si>
  <si>
    <t>01010101  자동화재 탐지 설비공사</t>
  </si>
  <si>
    <t>01010101</t>
  </si>
  <si>
    <t>소방공사 소방전기</t>
  </si>
  <si>
    <t>경질비닐PVC전선관</t>
  </si>
  <si>
    <t>HI 28 mm</t>
  </si>
  <si>
    <t>M</t>
  </si>
  <si>
    <t>호표 1</t>
  </si>
  <si>
    <t>534042D9E50605F313DF4A1AC6ED6E</t>
  </si>
  <si>
    <t>T</t>
  </si>
  <si>
    <t>F</t>
  </si>
  <si>
    <t>01010101534042D9E50605F313DF4A1AC6ED6E</t>
  </si>
  <si>
    <t>나사없는전선관</t>
  </si>
  <si>
    <t>E19</t>
  </si>
  <si>
    <t>호표 2</t>
  </si>
  <si>
    <t>534042D9E50605AB13BA4080F3C6FD</t>
  </si>
  <si>
    <t>01010101534042D9E50605AB13BA4080F3C6FD</t>
  </si>
  <si>
    <t>E25</t>
  </si>
  <si>
    <t>호표 3</t>
  </si>
  <si>
    <t>534042D9E50605AB13BA4080F3C5D6</t>
  </si>
  <si>
    <t>01010101534042D9E50605AB13BA4080F3C5D6</t>
  </si>
  <si>
    <t>E31</t>
  </si>
  <si>
    <t>호표 4</t>
  </si>
  <si>
    <t>534042D9E50605AB13BA4080F3C4CF</t>
  </si>
  <si>
    <t>01010101534042D9E50605AB13BA4080F3C4CF</t>
  </si>
  <si>
    <t>E39</t>
  </si>
  <si>
    <t>호표 5</t>
  </si>
  <si>
    <t>534042D9E50605AB13BA4080F3C328</t>
  </si>
  <si>
    <t>01010101534042D9E50605AB13BA4080F3C328</t>
  </si>
  <si>
    <t>E51</t>
  </si>
  <si>
    <t>호표 6</t>
  </si>
  <si>
    <t>534042D9E50605AB13BA4080F3C202</t>
  </si>
  <si>
    <t>01010101534042D9E50605AB13BA4080F3C202</t>
  </si>
  <si>
    <t>전선관지지행거(단독)</t>
  </si>
  <si>
    <t>16 C</t>
  </si>
  <si>
    <t>개소</t>
  </si>
  <si>
    <t>호표 8</t>
  </si>
  <si>
    <t>534042D9E506056C130349A6F2BDA6</t>
  </si>
  <si>
    <t>01010101534042D9E506056C130349A6F2BDA6</t>
  </si>
  <si>
    <t>22 C</t>
  </si>
  <si>
    <t>호표 9</t>
  </si>
  <si>
    <t>534042D9E506056C130349A6F2BE4D</t>
  </si>
  <si>
    <t>01010101534042D9E506056C130349A6F2BE4D</t>
  </si>
  <si>
    <t>28 C</t>
  </si>
  <si>
    <t>호표 10</t>
  </si>
  <si>
    <t>534042D9E506056C130349A6F2BF54</t>
  </si>
  <si>
    <t>01010101534042D9E506056C130349A6F2BF54</t>
  </si>
  <si>
    <t>36 C</t>
  </si>
  <si>
    <t>호표 11</t>
  </si>
  <si>
    <t>534042D9E506056C130349A6F2B824</t>
  </si>
  <si>
    <t>01010101534042D9E506056C130349A6F2B824</t>
  </si>
  <si>
    <t>42 C</t>
  </si>
  <si>
    <t>호표 12</t>
  </si>
  <si>
    <t>534042D9E506056C130349A6F2B9CB</t>
  </si>
  <si>
    <t>01010101534042D9E506056C130349A6F2B9CB</t>
  </si>
  <si>
    <t>전선관지지행거(천정)</t>
  </si>
  <si>
    <t>W:300</t>
  </si>
  <si>
    <t>호표 13</t>
  </si>
  <si>
    <t>534042D9E506056C13034A4D7CA2D4</t>
  </si>
  <si>
    <t>01010101534042D9E506056C13034A4D7CA2D4</t>
  </si>
  <si>
    <t>전선관지지대(벽체)</t>
  </si>
  <si>
    <t>호표 14</t>
  </si>
  <si>
    <t>534042D9E506056C13034B534757D3</t>
  </si>
  <si>
    <t>01010101534042D9E506056C13034B534757D3</t>
  </si>
  <si>
    <t>저독성난연케이블</t>
  </si>
  <si>
    <t>HFIX, 1.38㎜</t>
  </si>
  <si>
    <t>m</t>
  </si>
  <si>
    <t>호표 15</t>
  </si>
  <si>
    <t>534042D9E53343D3137143ADC93310</t>
  </si>
  <si>
    <t>01010101534042D9E53343D3137143ADC93310</t>
  </si>
  <si>
    <t>HFIX, 1.78㎜</t>
  </si>
  <si>
    <t>호표 16</t>
  </si>
  <si>
    <t>534042D9E53343D3137143ADC9305C</t>
  </si>
  <si>
    <t>01010101534042D9E53343D3137143ADC9305C</t>
  </si>
  <si>
    <t>0.6/1kV 내열 케이블(F-FR-3)</t>
  </si>
  <si>
    <t>4C 2.5㎟</t>
  </si>
  <si>
    <t>호표 17</t>
  </si>
  <si>
    <t>534042D9E522DCCA13534A42E59D6B</t>
  </si>
  <si>
    <t>01010101534042D9E522DCCA13534A42E59D6B</t>
  </si>
  <si>
    <t>관로구방수</t>
  </si>
  <si>
    <t>ø30</t>
  </si>
  <si>
    <t>호표 18</t>
  </si>
  <si>
    <t>534042D9E54DB604138A4404635863</t>
  </si>
  <si>
    <t>01010101534042D9E54DB604138A4404635863</t>
  </si>
  <si>
    <t>아우트렛박스-매입</t>
  </si>
  <si>
    <t>중형4각 54㎜</t>
  </si>
  <si>
    <t>개</t>
  </si>
  <si>
    <t>호표 19</t>
  </si>
  <si>
    <t>534042D9E58B6374138D458ED1CEE2</t>
  </si>
  <si>
    <t>01010101534042D9E58B6374138D458ED1CEE2</t>
  </si>
  <si>
    <t>풀박스</t>
  </si>
  <si>
    <t>150X150X100</t>
  </si>
  <si>
    <t>호표 22</t>
  </si>
  <si>
    <t>534042D9E58B6374138D44E80D98C6</t>
  </si>
  <si>
    <t>01010101534042D9E58B6374138D44E80D98C6</t>
  </si>
  <si>
    <t>200X200X100</t>
  </si>
  <si>
    <t>호표 23</t>
  </si>
  <si>
    <t>534042D9E58B6374138D44E80D99E9</t>
  </si>
  <si>
    <t>01010101534042D9E58B6374138D44E80D99E9</t>
  </si>
  <si>
    <t>300X300X150</t>
  </si>
  <si>
    <t>호표 24</t>
  </si>
  <si>
    <t>534042D9E58B6374138D44E80CF42C</t>
  </si>
  <si>
    <t>01010101534042D9E58B6374138D44E80CF42C</t>
  </si>
  <si>
    <t>JOINT BOX</t>
  </si>
  <si>
    <t>100 x 100 x 50</t>
  </si>
  <si>
    <t>호표 25</t>
  </si>
  <si>
    <t>534042D9E58B6374138D44E1DE8D87</t>
  </si>
  <si>
    <t>01010101534042D9E58B6374138D44E1DE8D87</t>
  </si>
  <si>
    <t>벽관통 구멍뚫기</t>
  </si>
  <si>
    <t>벽두께 25cm 이하</t>
  </si>
  <si>
    <t>호표 26</t>
  </si>
  <si>
    <t>534042D9E58B635913B04608907067</t>
  </si>
  <si>
    <t>01010101534042D9E58B635913B04608907067</t>
  </si>
  <si>
    <t>소방결선비</t>
  </si>
  <si>
    <t>A/V</t>
  </si>
  <si>
    <t>대</t>
  </si>
  <si>
    <t>호표 27</t>
  </si>
  <si>
    <t>534042D9E58B632C13694DDBC8CC62</t>
  </si>
  <si>
    <t>01010101534042D9E58B632C13694DDBC8CC62</t>
  </si>
  <si>
    <t>T/S</t>
  </si>
  <si>
    <t>호표 28</t>
  </si>
  <si>
    <t>534042D9E58B632C13694DDBC8CC60</t>
  </si>
  <si>
    <t>01010101534042D9E58B632C13694DDBC8CC60</t>
  </si>
  <si>
    <t>P/S</t>
  </si>
  <si>
    <t>호표 29</t>
  </si>
  <si>
    <t>534042D9E58B632C13694DDBC8CC67</t>
  </si>
  <si>
    <t>01010101534042D9E58B632C13694DDBC8CC67</t>
  </si>
  <si>
    <t>방화샷다</t>
  </si>
  <si>
    <t>호표 30</t>
  </si>
  <si>
    <t>534042D9E58B632C13694DDBC8CC66</t>
  </si>
  <si>
    <t>01010101534042D9E58B632C13694DDBC8CC66</t>
  </si>
  <si>
    <t>비상전원반</t>
  </si>
  <si>
    <t>15A</t>
  </si>
  <si>
    <t>EA</t>
  </si>
  <si>
    <t>호표 31</t>
  </si>
  <si>
    <t>534042D9E58B632C13694DDA22AABA</t>
  </si>
  <si>
    <t>01010101534042D9E58B632C13694DDA22AABA</t>
  </si>
  <si>
    <t>화재감지기</t>
  </si>
  <si>
    <t>열감지기,정온식스포트형</t>
  </si>
  <si>
    <t>호표 32</t>
  </si>
  <si>
    <t>534042D9D4F9662C13FD4BE8D8AC7A</t>
  </si>
  <si>
    <t>01010101534042D9D4F9662C13FD4BE8D8AC7A</t>
  </si>
  <si>
    <t>열감지기,차동식스포트형</t>
  </si>
  <si>
    <t>호표 33</t>
  </si>
  <si>
    <t>534042D9D4F9662C13FD4BE8D8AC7F</t>
  </si>
  <si>
    <t>01010101534042D9D4F9662C13FD4BE8D8AC7F</t>
  </si>
  <si>
    <t>연기감지기, 광전식, 비축적</t>
  </si>
  <si>
    <t>호표 34</t>
  </si>
  <si>
    <t>534042D9D4F9662C13FD4BE8D8AA4C</t>
  </si>
  <si>
    <t>01010101534042D9D4F9662C13FD4BE8D8AA4C</t>
  </si>
  <si>
    <t>화재 수신기</t>
  </si>
  <si>
    <t>P형1급, 30회로(벽부)</t>
  </si>
  <si>
    <t>호표 39</t>
  </si>
  <si>
    <t>534042D9D4F9662C13FD4EBCB6A4E3</t>
  </si>
  <si>
    <t>01010101534042D9D4F9662C13FD4EBCB6A4E3</t>
  </si>
  <si>
    <t>수신반 시험품</t>
  </si>
  <si>
    <t>회로당 (0.025인)</t>
  </si>
  <si>
    <t>회로</t>
  </si>
  <si>
    <t>호표 41</t>
  </si>
  <si>
    <t>534042D9D4F9662C13FD4EBE652B70</t>
  </si>
  <si>
    <t>01010101534042D9D4F9662C13FD4EBE652B70</t>
  </si>
  <si>
    <t>1종금속제가요전선관</t>
  </si>
  <si>
    <t>박스커넥터, 16mm, 비방수</t>
  </si>
  <si>
    <t>542E62C96829B41D136F4E0300C70E9863CBFC</t>
  </si>
  <si>
    <t>01010101542E62C96829B41D136F4E0300C70E9863CBFC</t>
  </si>
  <si>
    <t>강재전선관용부품</t>
  </si>
  <si>
    <t>파이프크램프, 16C</t>
  </si>
  <si>
    <t>542E62C96829B41D136F40A3F4090F3D5328BA</t>
  </si>
  <si>
    <t>01010101542E62C96829B41D136F40A3F4090F3D5328BA</t>
  </si>
  <si>
    <t>파이프크램프, 22C</t>
  </si>
  <si>
    <t>542E62C96829B41D136F40A3F4090F3D5328BB</t>
  </si>
  <si>
    <t>01010101542E62C96829B41D136F40A3F4090F3D5328BB</t>
  </si>
  <si>
    <t>파이프크램프, 36C</t>
  </si>
  <si>
    <t>542E62C96829B41D136F40A3F4090F3D5328B9</t>
  </si>
  <si>
    <t>01010101542E62C96829B41D136F40A3F4090F3D5328B9</t>
  </si>
  <si>
    <t>파이프크램프, 42C</t>
  </si>
  <si>
    <t>542E62C96829B41D136F40A3F4090F3D5328B6</t>
  </si>
  <si>
    <t>01010101542E62C96829B41D136F40A3F4090F3D5328B6</t>
  </si>
  <si>
    <t>나사없는전선관부품</t>
  </si>
  <si>
    <t>노말밴드, E31</t>
  </si>
  <si>
    <t>542E62C96829B41D136F40A021F3FE453D09AA</t>
  </si>
  <si>
    <t>01010101542E62C96829B41D136F40A021F3FE453D09AA</t>
  </si>
  <si>
    <t>노말밴드, E39</t>
  </si>
  <si>
    <t>542E62C96829B41D136F40A021F3FE453D09A9</t>
  </si>
  <si>
    <t>01010101542E62C96829B41D136F40A021F3FE453D09A9</t>
  </si>
  <si>
    <t>노말밴드, E51</t>
  </si>
  <si>
    <t>542E62C96829B41D136F40A021F3FE453D09A8</t>
  </si>
  <si>
    <t>01010101542E62C96829B41D136F40A021F3FE453D09A8</t>
  </si>
  <si>
    <t>나사없는전선관 커플링</t>
  </si>
  <si>
    <t>원터치이음쇠, 커플링, 19mm</t>
  </si>
  <si>
    <t>542E62C96829B41D136F40A021F3FE4ABBAD72</t>
  </si>
  <si>
    <t>01010101542E62C96829B41D136F40A021F3FE4ABBAD72</t>
  </si>
  <si>
    <t>원터치이음쇠, 커플링, 25mm</t>
  </si>
  <si>
    <t>542E62C96829B41D136F40A021F3FE4ABBAE19</t>
  </si>
  <si>
    <t>01010101542E62C96829B41D136F40A021F3FE4ABBAE19</t>
  </si>
  <si>
    <t>원터치이음쇠, 커플링, 31mm</t>
  </si>
  <si>
    <t>542E62C96829B41D136F40A021F3FE4ABBAF20</t>
  </si>
  <si>
    <t>01010101542E62C96829B41D136F40A021F3FE4ABBAF20</t>
  </si>
  <si>
    <t>원터치이음쇠, 커플링, 39mm</t>
  </si>
  <si>
    <t>542E62C96829B41D136F40A021F3FE4ABBA8F0</t>
  </si>
  <si>
    <t>01010101542E62C96829B41D136F40A021F3FE4ABBA8F0</t>
  </si>
  <si>
    <t>원터치이음쇠, 커플링, 51mm</t>
  </si>
  <si>
    <t>542E62C96829B41D136F40A021F3FE4ABBA997</t>
  </si>
  <si>
    <t>01010101542E62C96829B41D136F40A021F3FE4ABBA997</t>
  </si>
  <si>
    <t>나사없는전선관 커넥터</t>
  </si>
  <si>
    <t>원터치이음쇠, 커넥터, 19mm</t>
  </si>
  <si>
    <t>542E62C96829B41D136F40A021F3FE4ABA84BB</t>
  </si>
  <si>
    <t>01010101542E62C96829B41D136F40A021F3FE4ABA84BB</t>
  </si>
  <si>
    <t>원터치이음쇠, 커넥터, 25mm</t>
  </si>
  <si>
    <t>542E62C96829B41D136F40A021F3FE4ABA870F</t>
  </si>
  <si>
    <t>01010101542E62C96829B41D136F40A021F3FE4ABA870F</t>
  </si>
  <si>
    <t>원터치이음쇠, 커넥터, 31mm</t>
  </si>
  <si>
    <t>542E62C96829B41D136F40A021F3FE4ABA8669</t>
  </si>
  <si>
    <t>01010101542E62C96829B41D136F40A021F3FE4ABA8669</t>
  </si>
  <si>
    <t>원터치이음쇠, 커넥터, 39mm</t>
  </si>
  <si>
    <t>542E62C96829B41D136F40A021F3FE4ABA81E7</t>
  </si>
  <si>
    <t>01010101542E62C96829B41D136F40A021F3FE4ABA81E7</t>
  </si>
  <si>
    <t>원터치이음쇠, 커넥터, 51mm</t>
  </si>
  <si>
    <t>542E62C96829B41D136F40A021F3FE4ABA80C0</t>
  </si>
  <si>
    <t>01010101542E62C96829B41D136F40A021F3FE4ABA80C0</t>
  </si>
  <si>
    <t>1종금속제가요전선관-노출</t>
  </si>
  <si>
    <t>고장력비방수, 16 mm</t>
  </si>
  <si>
    <t>호표 7</t>
  </si>
  <si>
    <t>534042D9E50605B4132741599A2BCC</t>
  </si>
  <si>
    <t>01010101534042D9E50605B4132741599A2BCC</t>
  </si>
  <si>
    <t>수동발신기</t>
  </si>
  <si>
    <t>소화전 부착형</t>
  </si>
  <si>
    <t>SET</t>
  </si>
  <si>
    <t>호표 40</t>
  </si>
  <si>
    <t>534042D9D4F9662C13FD4EBD5E3B67</t>
  </si>
  <si>
    <t>01010101534042D9D4F9662C13FD4EBD5E3B67</t>
  </si>
  <si>
    <t>[ 합           계 ]</t>
  </si>
  <si>
    <t>TOTAL</t>
  </si>
  <si>
    <t>01010102  유도등 설비공사</t>
  </si>
  <si>
    <t>01010102</t>
  </si>
  <si>
    <t>01010102534042D9E50605AB13BA4080F3C6FD</t>
  </si>
  <si>
    <t>01010102534042D9E506056C130349A6F2BDA6</t>
  </si>
  <si>
    <t>01010102534042D9E53343D3137143ADC93310</t>
  </si>
  <si>
    <t>01010102534042D9E53343D3137143ADC9305C</t>
  </si>
  <si>
    <t>01010102534042D9E58B6374138D458ED1CEE2</t>
  </si>
  <si>
    <t>스위치박스-매입</t>
  </si>
  <si>
    <t>1 개용 54 mm</t>
  </si>
  <si>
    <t>호표 20</t>
  </si>
  <si>
    <t>534042D9E58B6374138D458ED02237</t>
  </si>
  <si>
    <t>01010102534042D9E58B6374138D458ED02237</t>
  </si>
  <si>
    <t>2 개용 54 mm</t>
  </si>
  <si>
    <t>호표 21</t>
  </si>
  <si>
    <t>534042D9E58B6374138D458ED023DE</t>
  </si>
  <si>
    <t>01010102534042D9E58B6374138D458ED023DE</t>
  </si>
  <si>
    <t>01010102534042D9E58B635913B04608907067</t>
  </si>
  <si>
    <t>피난구 유도등(고휘도) - LED</t>
  </si>
  <si>
    <t>소형(단면)60분용</t>
  </si>
  <si>
    <t>호표 35</t>
  </si>
  <si>
    <t>534042D9D4F9662C13FD4814B9BC65</t>
  </si>
  <si>
    <t>01010102534042D9D4F9662C13FD4814B9BC65</t>
  </si>
  <si>
    <t>소형(양면)60분용</t>
  </si>
  <si>
    <t>호표 36</t>
  </si>
  <si>
    <t>534042D9D4F9662C13FD4814B9BF39</t>
  </si>
  <si>
    <t>01010102534042D9D4F9662C13FD4814B9BF39</t>
  </si>
  <si>
    <t>통로 유도등(고휘도) - LED</t>
  </si>
  <si>
    <t>복도통로</t>
  </si>
  <si>
    <t>호표 37</t>
  </si>
  <si>
    <t>534042D9D4F9662C13FD4814B89662</t>
  </si>
  <si>
    <t>01010102534042D9D4F9662C13FD4814B89662</t>
  </si>
  <si>
    <t>계단통로</t>
  </si>
  <si>
    <t>호표 38</t>
  </si>
  <si>
    <t>534042D9D4F9662C13FD4814B8955B</t>
  </si>
  <si>
    <t>01010102534042D9D4F9662C13FD4814B8955B</t>
  </si>
  <si>
    <t>01010102542E62C96829B41D136F4E0300C70E9863CBFC</t>
  </si>
  <si>
    <t>01010102542E62C96829B41D136F40A021F3FE4ABBAD72</t>
  </si>
  <si>
    <t>01010102542E62C96829B41D136F40A021F3FE4ABA84BB</t>
  </si>
  <si>
    <t>01010102534042D9E50605B4132741599A2BCC</t>
  </si>
  <si>
    <t>010102  기계소방</t>
  </si>
  <si>
    <t>010102</t>
  </si>
  <si>
    <t>01010201  장비설치공사</t>
  </si>
  <si>
    <t>01010201</t>
  </si>
  <si>
    <t>소방공사 기계소방</t>
  </si>
  <si>
    <t>장비설치공사</t>
  </si>
  <si>
    <t>식</t>
  </si>
  <si>
    <t>52B602895D9F732E13DD4AA301F8CE9E952B5B</t>
  </si>
  <si>
    <t>0101020152B602895D9F732E13DD4AA301F8CE9E952B5B</t>
  </si>
  <si>
    <t>01010202  기계실배관공사</t>
  </si>
  <si>
    <t>01010202</t>
  </si>
  <si>
    <t>기계실배관공사</t>
  </si>
  <si>
    <t>52B602895D9F732E13DD4AA301F8CE9E952B5A</t>
  </si>
  <si>
    <t>0101020252B602895D9F732E13DD4AA301F8CE9E952B5A</t>
  </si>
  <si>
    <t>01010203  소화배관공사</t>
  </si>
  <si>
    <t>01010203</t>
  </si>
  <si>
    <t>소화배관공사</t>
  </si>
  <si>
    <t>52B602895D9F732E13DD4AA301F8CE9E952B55</t>
  </si>
  <si>
    <t>0101020352B602895D9F732E13DD4AA301F8CE9E952B55</t>
  </si>
  <si>
    <t>01010204  스프링클러배관공사</t>
  </si>
  <si>
    <t>01010204</t>
  </si>
  <si>
    <t>스프링클러배관공사</t>
  </si>
  <si>
    <t>52B602895D9F732E13DD4AA301F8CE9E952B54</t>
  </si>
  <si>
    <t>0101020452B602895D9F732E13DD4AA301F8CE9E952B54</t>
  </si>
  <si>
    <t>01010205  철거공사</t>
  </si>
  <si>
    <t>01010205</t>
  </si>
  <si>
    <t>철거공사</t>
  </si>
  <si>
    <t>52B602895D9F732E13DD4AA301F8CE9E952AB6</t>
  </si>
  <si>
    <t>0101020552B602895D9F732E13DD4AA301F8CE9E952AB6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</si>
  <si>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</si>
  <si>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</si>
  <si>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</si>
  <si>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</si>
  <si>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</si>
  <si>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</si>
  <si>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</si>
  <si>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</si>
  <si>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</si>
  <si>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</si>
  <si>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</si>
  <si>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</si>
  <si>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</si>
  <si>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</si>
  <si>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</si>
  <si>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</si>
  <si>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</si>
  <si>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</si>
  <si>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</si>
  <si>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</si>
  <si>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경질비닐PVC전선관  HI 28 mm  M  전기 5-1   ( 호표 1 )</t>
  </si>
  <si>
    <t>전기 5-1</t>
  </si>
  <si>
    <t>경질비닐전선관</t>
  </si>
  <si>
    <t>경질비닐전선관, HI, 28mm</t>
  </si>
  <si>
    <t>542E62C96829B41D136F4E004C1F4E9F6D3514</t>
  </si>
  <si>
    <t>534042D9E50605F313DF4A1AC6ED6E542E62C96829B41D136F4E004C1F4E9F6D3514</t>
  </si>
  <si>
    <t>전선관부속품비</t>
  </si>
  <si>
    <t>전선관의 15%</t>
  </si>
  <si>
    <t>521702D9B5B2E369138541EF2549001</t>
  </si>
  <si>
    <t>534042D9E50605F313DF4A1AC6ED6E521702D9B5B2E369138541EF2549001</t>
  </si>
  <si>
    <t>잡재료비</t>
  </si>
  <si>
    <t>배관배선의 2%</t>
  </si>
  <si>
    <t>521702D9B5B2E369138541EF254A002</t>
  </si>
  <si>
    <t>534042D9E50605F313DF4A1AC6ED6E521702D9B5B2E369138541EF254A002</t>
  </si>
  <si>
    <t>내선전공</t>
  </si>
  <si>
    <t>일반공사 직종</t>
  </si>
  <si>
    <t>인</t>
  </si>
  <si>
    <t>53D6D229A21EBF2813714584C51B13771A9B4E</t>
  </si>
  <si>
    <t>534042D9E50605F313DF4A1AC6ED6E53D6D229A21EBF2813714584C51B13771A9B4E</t>
  </si>
  <si>
    <t>공구손료</t>
  </si>
  <si>
    <t>인력품의 3%</t>
  </si>
  <si>
    <t>521702D9B5B2E369138541EF254B003</t>
  </si>
  <si>
    <t>534042D9E50605F313DF4A1AC6ED6E521702D9B5B2E369138541EF254B003</t>
  </si>
  <si>
    <t xml:space="preserve"> [ 합          계 ]</t>
  </si>
  <si>
    <t>나사없는전선관  E19  M  전기 5-1   ( 호표 2 )</t>
  </si>
  <si>
    <t>아연도  E19</t>
  </si>
  <si>
    <t>542E62C96829B41D136F4E004D26BC13A2B2A8</t>
  </si>
  <si>
    <t>534042D9E50605AB13BA4080F3C6FD542E62C96829B41D136F4E004D26BC13A2B2A8</t>
  </si>
  <si>
    <t>534042D9E50605AB13BA4080F3C6FD521702D9B5B2E369138541EF2549001</t>
  </si>
  <si>
    <t>534042D9E50605AB13BA4080F3C6FD521702D9B5B2E369138541EF254A002</t>
  </si>
  <si>
    <t>534042D9E50605AB13BA4080F3C6FD53D6D229A21EBF2813714584C51B13771A9B4E</t>
  </si>
  <si>
    <t>534042D9E50605AB13BA4080F3C6FD521702D9B5B2E369138541EF254B003</t>
  </si>
  <si>
    <t>나사없는전선관  E25  M  전기 5-1   ( 호표 3 )</t>
  </si>
  <si>
    <t>아연도  E25</t>
  </si>
  <si>
    <t>542E62C96829B41D136F4E004D26BC13A2B2A9</t>
  </si>
  <si>
    <t>534042D9E50605AB13BA4080F3C5D6542E62C96829B41D136F4E004D26BC13A2B2A9</t>
  </si>
  <si>
    <t>534042D9E50605AB13BA4080F3C5D6521702D9B5B2E369138541EF2549001</t>
  </si>
  <si>
    <t>534042D9E50605AB13BA4080F3C5D6521702D9B5B2E369138541EF254A002</t>
  </si>
  <si>
    <t>534042D9E50605AB13BA4080F3C5D653D6D229A21EBF2813714584C51B13771A9B4E</t>
  </si>
  <si>
    <t>534042D9E50605AB13BA4080F3C5D6521702D9B5B2E369138541EF254B003</t>
  </si>
  <si>
    <t>나사없는전선관  E31  M  전기 5-1   ( 호표 4 )</t>
  </si>
  <si>
    <t>아연도  E31</t>
  </si>
  <si>
    <t>542E62C96829B41D136F4E004D26BC13A2B2AE</t>
  </si>
  <si>
    <t>534042D9E50605AB13BA4080F3C4CF542E62C96829B41D136F4E004D26BC13A2B2AE</t>
  </si>
  <si>
    <t>534042D9E50605AB13BA4080F3C4CF521702D9B5B2E369138541EF2549001</t>
  </si>
  <si>
    <t>534042D9E50605AB13BA4080F3C4CF521702D9B5B2E369138541EF254A002</t>
  </si>
  <si>
    <t>534042D9E50605AB13BA4080F3C4CF53D6D229A21EBF2813714584C51B13771A9B4E</t>
  </si>
  <si>
    <t>534042D9E50605AB13BA4080F3C4CF521702D9B5B2E369138541EF254B003</t>
  </si>
  <si>
    <t>나사없는전선관  E39  M  전기 5-1   ( 호표 5 )</t>
  </si>
  <si>
    <t>아연도  E39</t>
  </si>
  <si>
    <t>542E62C96829B41D136F4E004D26BC13A2B2AF</t>
  </si>
  <si>
    <t>534042D9E50605AB13BA4080F3C328542E62C96829B41D136F4E004D26BC13A2B2AF</t>
  </si>
  <si>
    <t>534042D9E50605AB13BA4080F3C328521702D9B5B2E369138541EF2549001</t>
  </si>
  <si>
    <t>534042D9E50605AB13BA4080F3C328521702D9B5B2E369138541EF254A002</t>
  </si>
  <si>
    <t>534042D9E50605AB13BA4080F3C32853D6D229A21EBF2813714584C51B13771A9B4E</t>
  </si>
  <si>
    <t>534042D9E50605AB13BA4080F3C328521702D9B5B2E369138541EF254B003</t>
  </si>
  <si>
    <t>나사없는전선관  E51  M  전기 5-1   ( 호표 6 )</t>
  </si>
  <si>
    <t>아연도  E51</t>
  </si>
  <si>
    <t>542E62C96829B41D136F4E004D26BC13A2B2AC</t>
  </si>
  <si>
    <t>534042D9E50605AB13BA4080F3C202542E62C96829B41D136F4E004D26BC13A2B2AC</t>
  </si>
  <si>
    <t>534042D9E50605AB13BA4080F3C202521702D9B5B2E369138541EF2549001</t>
  </si>
  <si>
    <t>534042D9E50605AB13BA4080F3C202521702D9B5B2E369138541EF254A002</t>
  </si>
  <si>
    <t>534042D9E50605AB13BA4080F3C20253D6D229A21EBF2813714584C51B13771A9B4E</t>
  </si>
  <si>
    <t>534042D9E50605AB13BA4080F3C202521702D9B5B2E369138541EF254B003</t>
  </si>
  <si>
    <t>1종금속제가요전선관-노출  고장력비방수, 16 mm  M  전기품셈 5-1   ( 호표 7 )</t>
  </si>
  <si>
    <t>전기품셈 5-1</t>
  </si>
  <si>
    <t>1종금속제가요전선관, 고장력후렉시블전선관, 16mm, 비방수</t>
  </si>
  <si>
    <t>542E62C96829B41D136F4E0300C70E9863CF5B</t>
  </si>
  <si>
    <t>534042D9E50605B4132741599A2BCC542E62C96829B41D136F4E0300C70E9863CF5B</t>
  </si>
  <si>
    <t>잡재료</t>
  </si>
  <si>
    <t>주재료비의 2%</t>
  </si>
  <si>
    <t>534042D9E50605B4132741599A2BCC521702D9B5B2E369138541EF254C004</t>
  </si>
  <si>
    <t>534042D9E50605B4132741599A2BCC53D6D229A21EBF2813714584C51B13771A9B4E</t>
  </si>
  <si>
    <t>534042D9E50605B4132741599A2BCC521702D9B5B2E369138541EF254B003</t>
  </si>
  <si>
    <t>전선관지지행거(단독)  16 C  개소  전기품셈 5-29   ( 호표 8 )</t>
  </si>
  <si>
    <t>전기품셈 5-29</t>
  </si>
  <si>
    <t>행어볼트</t>
  </si>
  <si>
    <t>행어볼트, ∮9*1000mm</t>
  </si>
  <si>
    <t>542EE219CBCDBBB9136F4799E80968E29215CC</t>
  </si>
  <si>
    <t>534042D9E506056C130349A6F2BDA6542EE219CBCDBBB9136F4799E80968E29215CC</t>
  </si>
  <si>
    <t>스트롱앵커(천정)</t>
  </si>
  <si>
    <t>3/8"</t>
  </si>
  <si>
    <t>542EE219CBCD8E8C13724C6FBD4D29E91F6384</t>
  </si>
  <si>
    <t>534042D9E506056C130349A6F2BDA6542EE219CBCD8E8C13724C6FBD4D29E91F6384</t>
  </si>
  <si>
    <t>육각너트</t>
  </si>
  <si>
    <t>육각너트, M10</t>
  </si>
  <si>
    <t>542EE219CBCDBBAF13A1489001BB9DD14FDAA6</t>
  </si>
  <si>
    <t>534042D9E506056C130349A6F2BDA6542EE219CBCDBBAF13A1489001BB9DD14FDAA6</t>
  </si>
  <si>
    <t>스프링와셔</t>
  </si>
  <si>
    <t>스프링와셔, 용융아연도, 호칭경 10mm</t>
  </si>
  <si>
    <t>542EE219CBCDBB5713774EC667CA5E6A7DD4B1</t>
  </si>
  <si>
    <t>534042D9E506056C130349A6F2BDA6542EE219CBCDBB5713774EC667CA5E6A7DD4B1</t>
  </si>
  <si>
    <t>강재전선관용부품, 파이프프행거, 16C</t>
  </si>
  <si>
    <t>542E62C96829B41D136F40A3F4090F3D532EC1</t>
  </si>
  <si>
    <t>534042D9E506056C130349A6F2BDA6542E62C96829B41D136F40A3F4090F3D532EC1</t>
  </si>
  <si>
    <t>534042D9E506056C130349A6F2BDA653D6D229A21EBF2813714584C51B13771A9B4E</t>
  </si>
  <si>
    <t>534042D9E506056C130349A6F2BDA6521702D9B5B2E369138541EF2549001</t>
  </si>
  <si>
    <t>전선관지지행거(단독)  22 C  개소  전기품셈 5-29   ( 호표 9 )</t>
  </si>
  <si>
    <t>534042D9E506056C130349A6F2BE4D542EE219CBCDBBB9136F4799E80968E29215CC</t>
  </si>
  <si>
    <t>534042D9E506056C130349A6F2BE4D542EE219CBCD8E8C13724C6FBD4D29E91F6384</t>
  </si>
  <si>
    <t>534042D9E506056C130349A6F2BE4D542EE219CBCDBBAF13A1489001BB9DD14FDAA6</t>
  </si>
  <si>
    <t>534042D9E506056C130349A6F2BE4D542EE219CBCDBB5713774EC667CA5E6A7DD4B1</t>
  </si>
  <si>
    <t>강재전선관용부품, 파이프프행거, 22C</t>
  </si>
  <si>
    <t>542E62C96829B41D136F40A3F4090F3D532ECE</t>
  </si>
  <si>
    <t>534042D9E506056C130349A6F2BE4D542E62C96829B41D136F40A3F4090F3D532ECE</t>
  </si>
  <si>
    <t>534042D9E506056C130349A6F2BE4D53D6D229A21EBF2813714584C51B13771A9B4E</t>
  </si>
  <si>
    <t>534042D9E506056C130349A6F2BE4D521702D9B5B2E369138541EF2549001</t>
  </si>
  <si>
    <t>전선관지지행거(단독)  28 C  개소  전기품셈 5-29   ( 호표 10 )</t>
  </si>
  <si>
    <t>534042D9E506056C130349A6F2BF54542EE219CBCDBBB9136F4799E80968E29215CC</t>
  </si>
  <si>
    <t>534042D9E506056C130349A6F2BF54542EE219CBCD8E8C13724C6FBD4D29E91F6384</t>
  </si>
  <si>
    <t>534042D9E506056C130349A6F2BF54542EE219CBCDBBAF13A1489001BB9DD14FDAA6</t>
  </si>
  <si>
    <t>534042D9E506056C130349A6F2BF54542EE219CBCDBB5713774EC667CA5E6A7DD4B1</t>
  </si>
  <si>
    <t>강재전선관용부품, 파이프프행거, 28C</t>
  </si>
  <si>
    <t>542E62C96829B41D136F40A3F4090F3D532ECF</t>
  </si>
  <si>
    <t>534042D9E506056C130349A6F2BF54542E62C96829B41D136F40A3F4090F3D532ECF</t>
  </si>
  <si>
    <t>534042D9E506056C130349A6F2BF5453D6D229A21EBF2813714584C51B13771A9B4E</t>
  </si>
  <si>
    <t>534042D9E506056C130349A6F2BF54521702D9B5B2E369138541EF2549001</t>
  </si>
  <si>
    <t>전선관지지행거(단독)  36 C  개소  전기품셈 5-29   ( 호표 11 )</t>
  </si>
  <si>
    <t>534042D9E506056C130349A6F2B824542EE219CBCDBBB9136F4799E80968E29215CC</t>
  </si>
  <si>
    <t>534042D9E506056C130349A6F2B824542EE219CBCD8E8C13724C6FBD4D29E91F6384</t>
  </si>
  <si>
    <t>534042D9E506056C130349A6F2B824542EE219CBCDBBAF13A1489001BB9DD14FDAA6</t>
  </si>
  <si>
    <t>534042D9E506056C130349A6F2B824542EE219CBCDBB5713774EC667CA5E6A7DD4B1</t>
  </si>
  <si>
    <t>강재전선관용부품, 파이프프행거, 36C</t>
  </si>
  <si>
    <t>542E62C96829B41D136F40A3F4090F3D532D20</t>
  </si>
  <si>
    <t>534042D9E506056C130349A6F2B824542E62C96829B41D136F40A3F4090F3D532D20</t>
  </si>
  <si>
    <t>534042D9E506056C130349A6F2B82453D6D229A21EBF2813714584C51B13771A9B4E</t>
  </si>
  <si>
    <t>534042D9E506056C130349A6F2B824521702D9B5B2E369138541EF2549001</t>
  </si>
  <si>
    <t>전선관지지행거(단독)  42 C  개소  전기품셈 5-29   ( 호표 12 )</t>
  </si>
  <si>
    <t>534042D9E506056C130349A6F2B9CB542EE219CBCDBBB9136F4799E80968E29215CC</t>
  </si>
  <si>
    <t>534042D9E506056C130349A6F2B9CB542EE219CBCD8E8C13724C6FBD4D29E91F6384</t>
  </si>
  <si>
    <t>534042D9E506056C130349A6F2B9CB542EE219CBCDBBAF13A1489001BB9DD14FDAA6</t>
  </si>
  <si>
    <t>534042D9E506056C130349A6F2B9CB542EE219CBCDBB5713774EC667CA5E6A7DD4B1</t>
  </si>
  <si>
    <t>강재전선관용부품, 파이프프행거, 42C</t>
  </si>
  <si>
    <t>542E62C96829B41D136F40A3F4090F3D532D21</t>
  </si>
  <si>
    <t>534042D9E506056C130349A6F2B9CB542E62C96829B41D136F40A3F4090F3D532D21</t>
  </si>
  <si>
    <t>534042D9E506056C130349A6F2B9CB53D6D229A21EBF2813714584C51B13771A9B4E</t>
  </si>
  <si>
    <t>534042D9E506056C130349A6F2B9CB521702D9B5B2E369138541EF2549001</t>
  </si>
  <si>
    <t>전선관지지행거(천정)  W:300  개소  전기품셈 5-29   ( 호표 13 )</t>
  </si>
  <si>
    <t>534042D9E506056C13034A4D7CA2D4542EE219CBCDBBB9136F4799E80968E29215CC</t>
  </si>
  <si>
    <t>케이블트레이피팅및액세서리</t>
  </si>
  <si>
    <t>케이블트레이부속품, U Channel, 41*41*t2.6mm</t>
  </si>
  <si>
    <t>542E62C96829B41D136F4D78D337DDB5D3A08F</t>
  </si>
  <si>
    <t>534042D9E506056C13034A4D7CA2D4542E62C96829B41D136F4D78D337DDB5D3A08F</t>
  </si>
  <si>
    <t>534042D9E506056C13034A4D7CA2D4542EE219CBCD8E8C13724C6FBD4D29E91F6384</t>
  </si>
  <si>
    <t>534042D9E506056C13034A4D7CA2D4542EE219CBCDBBAF13A1489001BB9DD14FDAA6</t>
  </si>
  <si>
    <t>534042D9E506056C13034A4D7CA2D4542EE219CBCDBB5713774EC667CA5E6A7DD4B1</t>
  </si>
  <si>
    <t>534042D9E506056C13034A4D7CA2D453D6D229A21EBF2813714584C51B13771A9B4E</t>
  </si>
  <si>
    <t>534042D9E506056C13034A4D7CA2D4521702D9B5B2E369138541EF2549001</t>
  </si>
  <si>
    <t>전선관지지대(벽체)  W:300  개소  전기 5-29   ( 호표 14 )</t>
  </si>
  <si>
    <t>전기 5-29</t>
  </si>
  <si>
    <t>534042D9E506056C13034B534757D3542E62C96829B41D136F4D78D337DDB5D3A08F</t>
  </si>
  <si>
    <t>세트앵커</t>
  </si>
  <si>
    <t>세트앵커, M10*L75mm</t>
  </si>
  <si>
    <t>542EE219CBCD8E8C13724C6FBD4D29E91F6E93</t>
  </si>
  <si>
    <t>534042D9E506056C13034B534757D3542EE219CBCD8E8C13724C6FBD4D29E91F6E93</t>
  </si>
  <si>
    <t>534042D9E506056C13034B534757D3542EE219CBCDBBAF13A1489001BB9DD14FDAA6</t>
  </si>
  <si>
    <t>534042D9E506056C13034B534757D3542EE219CBCDBB5713774EC667CA5E6A7DD4B1</t>
  </si>
  <si>
    <t>534042D9E506056C13034B534757D353D6D229A21EBF2813714584C51B13771A9B4E</t>
  </si>
  <si>
    <t>534042D9E506056C13034B534757D3521702D9B5B2E369138541EF2549001</t>
  </si>
  <si>
    <t>저독성난연케이블  HFIX, 1.38㎜  m  전기 5-10   ( 호표 15 )</t>
  </si>
  <si>
    <t>전기 5-10</t>
  </si>
  <si>
    <t>543F0289C35107F213EB458ADF3512D7BD1E18</t>
  </si>
  <si>
    <t>534042D9E53343D3137143ADC93310543F0289C35107F213EB458ADF3512D7BD1E18</t>
  </si>
  <si>
    <t>534042D9E53343D3137143ADC93310521702D9B5B2E369138541EF2549001</t>
  </si>
  <si>
    <t>534042D9E53343D3137143ADC9331053D6D229A21EBF2813714584C51B13771A9B4E</t>
  </si>
  <si>
    <t>534042D9E53343D3137143ADC93310521702D9B5B2E369138541EF254A002</t>
  </si>
  <si>
    <t>저독성난연케이블  HFIX, 1.78㎜  m  전기 5-10   ( 호표 16 )</t>
  </si>
  <si>
    <t>543F0289C35107F213EB458ADF3512D7BD1E19</t>
  </si>
  <si>
    <t>534042D9E53343D3137143ADC9305C543F0289C35107F213EB458ADF3512D7BD1E19</t>
  </si>
  <si>
    <t>534042D9E53343D3137143ADC9305C521702D9B5B2E369138541EF2549001</t>
  </si>
  <si>
    <t>534042D9E53343D3137143ADC9305C53D6D229A21EBF2813714584C51B13771A9B4E</t>
  </si>
  <si>
    <t>534042D9E53343D3137143ADC9305C521702D9B5B2E369138541EF254A002</t>
  </si>
  <si>
    <t>0.6/1kV 내열 케이블(F-FR-3)  4C 2.5㎟  m  전기 5-13   ( 호표 17 )</t>
  </si>
  <si>
    <t>전기 5-13</t>
  </si>
  <si>
    <t>내열전선</t>
  </si>
  <si>
    <t>내열전선, 내열전선, F-FR-3, 4C*2.5㎟</t>
  </si>
  <si>
    <t>543F0289C35107F2138143161FB3CD9BEA870B</t>
  </si>
  <si>
    <t>534042D9E522DCCA13534A42E59D6B543F0289C35107F2138143161FB3CD9BEA870B</t>
  </si>
  <si>
    <t>534042D9E522DCCA13534A42E59D6B521702D9B5B2E369138541EF2549001</t>
  </si>
  <si>
    <t>저압케이블전공</t>
  </si>
  <si>
    <t>53D6D229A21EBF2813714584C51B13771A9B43</t>
  </si>
  <si>
    <t>534042D9E522DCCA13534A42E59D6B53D6D229A21EBF2813714584C51B13771A9B43</t>
  </si>
  <si>
    <t>534042D9E522DCCA13534A42E59D6B521702D9B5B2E369138541EF254A002</t>
  </si>
  <si>
    <t>관로구방수  ø30  개소  전기품셈 2-18, 4-47   ( 호표 18 )</t>
  </si>
  <si>
    <t>전기품셈 2-18, 4-47</t>
  </si>
  <si>
    <t>관구밀폐기</t>
  </si>
  <si>
    <t>관구밀폐기, 실링가스켓, D30</t>
  </si>
  <si>
    <t>542E62C96829B41D136F40A020EDA976F9362F</t>
  </si>
  <si>
    <t>534042D9E54DB604138A4404635863542E62C96829B41D136F40A020EDA976F9362F</t>
  </si>
  <si>
    <t>관구밀폐기, 이종연결관, ∮30mm</t>
  </si>
  <si>
    <t>542E62C96829B41D136F40A020E55BD5CA5682</t>
  </si>
  <si>
    <t>534042D9E54DB604138A4404635863542E62C96829B41D136F40A020E55BD5CA5682</t>
  </si>
  <si>
    <t>통신용발포지수제</t>
  </si>
  <si>
    <t>통신용발포지수제, 수밀보호테이프</t>
  </si>
  <si>
    <t>542E62C9683A088813FA4FC05BDA60219DF222</t>
  </si>
  <si>
    <t>534042D9E54DB604138A4404635863542E62C9683A088813FA4FC05BDA60219DF222</t>
  </si>
  <si>
    <t>통신용발포지수제, 발포지수재, D100이하</t>
  </si>
  <si>
    <t>542E62C9683A088813FA4FC05BD7AF386A71A4</t>
  </si>
  <si>
    <t>534042D9E54DB604138A4404635863542E62C9683A088813FA4FC05BD7AF386A71A4</t>
  </si>
  <si>
    <t>보통인부</t>
  </si>
  <si>
    <t>53D6D229A21EBF2813714584C51B13771A9C53</t>
  </si>
  <si>
    <t>534042D9E54DB604138A440463586353D6D229A21EBF2813714584C51B13771A9C53</t>
  </si>
  <si>
    <t>534042D9E54DB604138A440463586353D6D229A21EBF2813714584C51B13771A9B43</t>
  </si>
  <si>
    <t>534042D9E54DB604138A4404635863521702D9B5B2E369138541EF2549001</t>
  </si>
  <si>
    <t>아우트렛박스-매입  중형4각 54㎜  개  전기 5-3   ( 호표 19 )</t>
  </si>
  <si>
    <t>전기 5-3</t>
  </si>
  <si>
    <t>아웃렛박스</t>
  </si>
  <si>
    <t>아웃렛박스, 중형4각, 54mm</t>
  </si>
  <si>
    <t>542E62C9683A0888136441C731A9F499A91783</t>
  </si>
  <si>
    <t>534042D9E58B6374138D458ED1CEE2542E62C9683A0888136441C731A9F499A91783</t>
  </si>
  <si>
    <t>아웃렛박스, 커버, 4각, 평</t>
  </si>
  <si>
    <t>542E62C9683A0888136441C47DE2EEB256339A</t>
  </si>
  <si>
    <t>534042D9E58B6374138D458ED1CEE2542E62C9683A0888136441C47DE2EEB256339A</t>
  </si>
  <si>
    <t>534042D9E58B6374138D458ED1CEE253D6D229A21EBF2813714584C51B13771A9B4E</t>
  </si>
  <si>
    <t>534042D9E58B6374138D458ED1CEE2521702D9B5B2E369138541EF2549001</t>
  </si>
  <si>
    <t>스위치박스-매입  1 개용 54 mm  개  전기 5-3   ( 호표 20 )</t>
  </si>
  <si>
    <t>스위치박스</t>
  </si>
  <si>
    <t>스위치박스, 1개용, 54mm</t>
  </si>
  <si>
    <t>542E62C9683A088813644FA5CEB3790470AB81</t>
  </si>
  <si>
    <t>534042D9E58B6374138D458ED02237542E62C9683A088813644FA5CEB3790470AB81</t>
  </si>
  <si>
    <t>534042D9E58B6374138D458ED0223753D6D229A21EBF2813714584C51B13771A9B4E</t>
  </si>
  <si>
    <t>534042D9E58B6374138D458ED02237521702D9B5B2E369138541EF2549001</t>
  </si>
  <si>
    <t>스위치박스-매입  2 개용 54 mm  개  전기 5-3   ( 호표 21 )</t>
  </si>
  <si>
    <t>스위치박스, 2개용, 54mm</t>
  </si>
  <si>
    <t>542E62C9683A088813644FA5CEB3790470A458</t>
  </si>
  <si>
    <t>534042D9E58B6374138D458ED023DE542E62C9683A088813644FA5CEB3790470A458</t>
  </si>
  <si>
    <t>아웃렛박스, 커버, 4각, 2개용S/W, 오목</t>
  </si>
  <si>
    <t>542E62C9683A0888136441C47DE2EEB2563391</t>
  </si>
  <si>
    <t>534042D9E58B6374138D458ED023DE542E62C9683A0888136441C47DE2EEB2563391</t>
  </si>
  <si>
    <t>534042D9E58B6374138D458ED023DE53D6D229A21EBF2813714584C51B13771A9B4E</t>
  </si>
  <si>
    <t>534042D9E58B6374138D458ED023DE521702D9B5B2E369138541EF2549001</t>
  </si>
  <si>
    <t>풀박스  150X150X100  개  전기 5-4   ( 호표 22 )</t>
  </si>
  <si>
    <t>전기 5-4</t>
  </si>
  <si>
    <t>풀박스, 150*150*100mm</t>
  </si>
  <si>
    <t>542E62C9683A088813644A222E9EF514F25591</t>
  </si>
  <si>
    <t>534042D9E58B6374138D44E80D98C6542E62C9683A088813644A222E9EF514F25591</t>
  </si>
  <si>
    <t>534042D9E58B6374138D44E80D98C653D6D229A21EBF2813714584C51B13771A9B4E</t>
  </si>
  <si>
    <t>534042D9E58B6374138D44E80D98C6521702D9B5B2E369138541EF2549001</t>
  </si>
  <si>
    <t>풀박스  200X200X100  개  전기 5-4   ( 호표 23 )</t>
  </si>
  <si>
    <t>풀박스, 200*200*100mm</t>
  </si>
  <si>
    <t>542E62C9683A088813644A222E9EF514F2559F</t>
  </si>
  <si>
    <t>534042D9E58B6374138D44E80D99E9542E62C9683A088813644A222E9EF514F2559F</t>
  </si>
  <si>
    <t>534042D9E58B6374138D44E80D99E953D6D229A21EBF2813714584C51B13771A9B4E</t>
  </si>
  <si>
    <t>534042D9E58B6374138D44E80D99E9521702D9B5B2E369138541EF2549001</t>
  </si>
  <si>
    <t>풀박스  300X300X150  개  전기 5-4   ( 호표 24 )</t>
  </si>
  <si>
    <t>풀박스, 300*300*150mm</t>
  </si>
  <si>
    <t>542E62C9683A088813644A2107F4938C35568F</t>
  </si>
  <si>
    <t>534042D9E58B6374138D44E80CF42C542E62C9683A088813644A2107F4938C35568F</t>
  </si>
  <si>
    <t>534042D9E58B6374138D44E80CF42C53D6D229A21EBF2813714584C51B13771A9B4E</t>
  </si>
  <si>
    <t>534042D9E58B6374138D44E80CF42C521702D9B5B2E369138541EF2549001</t>
  </si>
  <si>
    <t>JOINT BOX  100 x 100 x 50  개  전기품셈 5-4   ( 호표 25 )</t>
  </si>
  <si>
    <t>전기품셈 5-4</t>
  </si>
  <si>
    <t>100×100×50mm</t>
  </si>
  <si>
    <t>542E62C9683A088813644A2A645F166059DEBB</t>
  </si>
  <si>
    <t>534042D9E58B6374138D44E1DE8D87542E62C9683A088813644A2A645F166059DEBB</t>
  </si>
  <si>
    <t>534042D9E58B6374138D44E1DE8D8753D6D229A21EBF2813714584C51B13771A9B4E</t>
  </si>
  <si>
    <t>노무비의 3%</t>
  </si>
  <si>
    <t>534042D9E58B6374138D44E1DE8D87521702D9B5B2E369138541EF2549001</t>
  </si>
  <si>
    <t>벽관통 구멍뚫기  벽두께 25cm 이하  개소  전기품셈 5-29-1 가.   ( 호표 26 )</t>
  </si>
  <si>
    <t>전기품셈 5-29-1 가.</t>
  </si>
  <si>
    <t>특별인부</t>
  </si>
  <si>
    <t>53D6D229A21EBF2813714584C51B13771A9C52</t>
  </si>
  <si>
    <t>534042D9E58B635913B0460890706753D6D229A21EBF2813714584C51B13771A9C52</t>
  </si>
  <si>
    <t>534042D9E58B635913B04608907067521702D9B5B2E369138541EF2549001</t>
  </si>
  <si>
    <t>소방결선비  A/V  대  전기 5-30   ( 호표 27 )</t>
  </si>
  <si>
    <t>전기 5-30</t>
  </si>
  <si>
    <t>534042D9E58B632C13694DDBC8CC6253D6D229A21EBF2813714584C51B13771A9B4E</t>
  </si>
  <si>
    <t>534042D9E58B632C13694DDBC8CC62521702D9B5B2E369138541EF2549001</t>
  </si>
  <si>
    <t>소방결선비  T/S  대  전기 5-30   ( 호표 28 )</t>
  </si>
  <si>
    <t>534042D9E58B632C13694DDBC8CC6053D6D229A21EBF2813714584C51B13771A9B4E</t>
  </si>
  <si>
    <t>534042D9E58B632C13694DDBC8CC60521702D9B5B2E369138541EF2549001</t>
  </si>
  <si>
    <t>소방결선비  P/S  대  전기 5-30   ( 호표 29 )</t>
  </si>
  <si>
    <t>534042D9E58B632C13694DDBC8CC6753D6D229A21EBF2813714584C51B13771A9B4E</t>
  </si>
  <si>
    <t>534042D9E58B632C13694DDBC8CC67521702D9B5B2E369138541EF2549001</t>
  </si>
  <si>
    <t>소방결선비  방화샷다  대  전기 5-30   ( 호표 30 )</t>
  </si>
  <si>
    <t>534042D9E58B632C13694DDBC8CC6653D6D229A21EBF2813714584C51B13771A9B4E</t>
  </si>
  <si>
    <t>534042D9E58B632C13694DDBC8CC66521702D9B5B2E369138541EF2549001</t>
  </si>
  <si>
    <t>비상전원반  15A  EA  전기품셈 5-30   ( 호표 31 )</t>
  </si>
  <si>
    <t>전기품셈 5-30</t>
  </si>
  <si>
    <t>분전반</t>
  </si>
  <si>
    <t>배전함, 비상전원반, 15A</t>
  </si>
  <si>
    <t>542E62C9683A08AB133B4C3F1924FB97A23C0B</t>
  </si>
  <si>
    <t>534042D9E58B632C13694DDA22AABA542E62C9683A08AB133B4C3F1924FB97A23C0B</t>
  </si>
  <si>
    <t>534042D9E58B632C13694DDA22AABA53D6D229A21EBF2813714584C51B13771A9B4E</t>
  </si>
  <si>
    <t>534042D9E58B632C13694DDA22AABA521702D9B5B2E369138541EF2549001</t>
  </si>
  <si>
    <t>화재감지기  열감지기,정온식스포트형  개  전기 5-30   ( 호표 32 )</t>
  </si>
  <si>
    <t>연기감지기</t>
  </si>
  <si>
    <t>연기감지기, 열감지기, 정온식스포트형</t>
  </si>
  <si>
    <t>545A52999F29997D1345431C95DA00BAC13D40</t>
  </si>
  <si>
    <t>534042D9D4F9662C13FD4BE8D8AC7A545A52999F29997D1345431C95DA00BAC13D40</t>
  </si>
  <si>
    <t>534042D9D4F9662C13FD4BE8D8AC7A53D6D229A21EBF2813714584C51B13771A9B4E</t>
  </si>
  <si>
    <t>534042D9D4F9662C13FD4BE8D8AC7A521702D9B5B2E369138541EF2549001</t>
  </si>
  <si>
    <t>화재감지기  열감지기,차동식스포트형  개  전기 5-30   ( 호표 33 )</t>
  </si>
  <si>
    <t>연기감지기, 열감지기, 차동식스포트형</t>
  </si>
  <si>
    <t>545A52999F29997D1345431C95DA00BAC13D47</t>
  </si>
  <si>
    <t>534042D9D4F9662C13FD4BE8D8AC7F545A52999F29997D1345431C95DA00BAC13D47</t>
  </si>
  <si>
    <t>534042D9D4F9662C13FD4BE8D8AC7F53D6D229A21EBF2813714584C51B13771A9B4E</t>
  </si>
  <si>
    <t>534042D9D4F9662C13FD4BE8D8AC7F521702D9B5B2E369138541EF2549001</t>
  </si>
  <si>
    <t>화재감지기  연기감지기, 광전식, 비축적  개  전기 5-30   ( 호표 34 )</t>
  </si>
  <si>
    <t>연기감지기, 광전식 2종-비축적</t>
  </si>
  <si>
    <t>545A52999F29997D1345431C95DA00BAC13E6F</t>
  </si>
  <si>
    <t>534042D9D4F9662C13FD4BE8D8AA4C545A52999F29997D1345431C95DA00BAC13E6F</t>
  </si>
  <si>
    <t>534042D9D4F9662C13FD4BE8D8AA4C53D6D229A21EBF2813714584C51B13771A9B4E</t>
  </si>
  <si>
    <t>534042D9D4F9662C13FD4BE8D8AA4C521702D9B5B2E369138541EF2549001</t>
  </si>
  <si>
    <t>피난구 유도등(고휘도) - LED  소형(단면)60분용  개  전기 5-30   ( 호표 35 )</t>
  </si>
  <si>
    <t>유도등</t>
  </si>
  <si>
    <t>유도등, 소형(단면), 60분용, 피난구유도등, 고휘도, LED</t>
  </si>
  <si>
    <t>542E62C9680ECC3A135049E9C2E4E7A72AD553</t>
  </si>
  <si>
    <t>534042D9D4F9662C13FD4814B9BC65542E62C9680ECC3A135049E9C2E4E7A72AD553</t>
  </si>
  <si>
    <t>534042D9D4F9662C13FD4814B9BC6553D6D229A21EBF2813714584C51B13771A9B4E</t>
  </si>
  <si>
    <t>534042D9D4F9662C13FD4814B9BC65521702D9B5B2E369138541EF2549001</t>
  </si>
  <si>
    <t>피난구 유도등(고휘도) - LED  소형(양면)60분용  개  전기 5-30   ( 호표 36 )</t>
  </si>
  <si>
    <t>유도등, 소형(양면), 60분용, 피난구유도등, 고휘도, LED</t>
  </si>
  <si>
    <t>542E62C9680ECC3A135049E9C2E4E7A72AD550</t>
  </si>
  <si>
    <t>534042D9D4F9662C13FD4814B9BF39542E62C9680ECC3A135049E9C2E4E7A72AD550</t>
  </si>
  <si>
    <t>534042D9D4F9662C13FD4814B9BF3953D6D229A21EBF2813714584C51B13771A9B4E</t>
  </si>
  <si>
    <t>534042D9D4F9662C13FD4814B9BF39521702D9B5B2E369138541EF2549001</t>
  </si>
  <si>
    <t>통로 유도등(고휘도) - LED  복도통로  개  전기 5-30   ( 호표 37 )</t>
  </si>
  <si>
    <t>통로유도등(고휘도)-LED</t>
  </si>
  <si>
    <t>복도통로유도등, 고휘도</t>
  </si>
  <si>
    <t>542E62C9680ECC3A135049E9C2E4E7A72AD82A</t>
  </si>
  <si>
    <t>534042D9D4F9662C13FD4814B89662542E62C9680ECC3A135049E9C2E4E7A72AD82A</t>
  </si>
  <si>
    <t>534042D9D4F9662C13FD4814B8966253D6D229A21EBF2813714584C51B13771A9B4E</t>
  </si>
  <si>
    <t>534042D9D4F9662C13FD4814B89662521702D9B5B2E369138541EF2549001</t>
  </si>
  <si>
    <t>통로 유도등(고휘도) - LED  계단통로  개  전기 5-30   ( 호표 38 )</t>
  </si>
  <si>
    <t>계단통로유도등, 고휘도</t>
  </si>
  <si>
    <t>542E62C9680ECC3A135049E9C2E4E7A72AD931</t>
  </si>
  <si>
    <t>534042D9D4F9662C13FD4814B8955B542E62C9680ECC3A135049E9C2E4E7A72AD931</t>
  </si>
  <si>
    <t>534042D9D4F9662C13FD4814B8955B53D6D229A21EBF2813714584C51B13771A9B4E</t>
  </si>
  <si>
    <t>534042D9D4F9662C13FD4814B8955B521702D9B5B2E369138541EF2549001</t>
  </si>
  <si>
    <t>화재 수신기  P형1급, 30회로(벽부)  대  전기 5-30   ( 호표 39 )</t>
  </si>
  <si>
    <t>화재수신기</t>
  </si>
  <si>
    <t>화재수신기, P형 1급, 30회로/벽부</t>
  </si>
  <si>
    <t>545A52999FC9DE0D13CE49A088A8401907EA69</t>
  </si>
  <si>
    <t>534042D9D4F9662C13FD4EBCB6A4E3545A52999FC9DE0D13CE49A088A8401907EA69</t>
  </si>
  <si>
    <t>534042D9D4F9662C13FD4EBCB6A4E353D6D229A21EBF2813714584C51B13771A9B4E</t>
  </si>
  <si>
    <t>534042D9D4F9662C13FD4EBCB6A4E3521702D9B5B2E369138541EF2549001</t>
  </si>
  <si>
    <t>수동발신기  소화전 부착형  SET  전기품셈 5-30   ( 호표 40 )</t>
  </si>
  <si>
    <t>화재경보장치</t>
  </si>
  <si>
    <t>545A52999F29997D134547FB8044EB19493E4E</t>
  </si>
  <si>
    <t>534042D9D4F9662C13FD4EBD5E3B67545A52999F29997D134547FB8044EB19493E4E</t>
  </si>
  <si>
    <t>수동발신기, 경종, DC24V</t>
  </si>
  <si>
    <t>545A52999F29997D134547FB8044EB19493E4F</t>
  </si>
  <si>
    <t>534042D9D4F9662C13FD4EBD5E3B67545A52999F29997D134547FB8044EB19493E4F</t>
  </si>
  <si>
    <t>수동발신기, 표시등, DC24V</t>
  </si>
  <si>
    <t>545A52999F29997D134547FB8044EB19493E40</t>
  </si>
  <si>
    <t>534042D9D4F9662C13FD4EBD5E3B67545A52999F29997D134547FB8044EB19493E40</t>
  </si>
  <si>
    <t>접속단자대</t>
  </si>
  <si>
    <t>단자대, TB, 10P 20A</t>
  </si>
  <si>
    <t>542E62C9683A08F3134D41A07962BA802606DF</t>
  </si>
  <si>
    <t>534042D9D4F9662C13FD4EBD5E3B67542E62C9683A08F3134D41A07962BA802606DF</t>
  </si>
  <si>
    <t>PILOT LAMP</t>
  </si>
  <si>
    <t>25mm</t>
  </si>
  <si>
    <t>547522698A9FBA16130048394BF0EFDB9C226F</t>
  </si>
  <si>
    <t>534042D9D4F9662C13FD4EBD5E3B67547522698A9FBA16130048394BF0EFDB9C226F</t>
  </si>
  <si>
    <t>534042D9D4F9662C13FD4EBD5E3B6753D6D229A21EBF2813714584C51B13771A9B4E</t>
  </si>
  <si>
    <t>534042D9D4F9662C13FD4EBD5E3B67521702D9B5B2E369138541EF2549001</t>
  </si>
  <si>
    <t>수신반 시험품  회로당 (0.025인)  회로  전기 5-30   ( 호표 41 )</t>
  </si>
  <si>
    <t>534042D9D4F9662C13FD4EBE652B7053D6D229A21EBF2813714584C51B13771A9B4E</t>
  </si>
  <si>
    <t>534042D9D4F9662C13FD4EBE652B70521702D9B5B2E369138541EF2549001</t>
  </si>
  <si>
    <t>단 가 대 비 표</t>
  </si>
  <si>
    <t>규격</t>
  </si>
  <si>
    <t>조달청가격</t>
  </si>
  <si>
    <t>PAGE</t>
  </si>
  <si>
    <t>거래가격</t>
  </si>
  <si>
    <t>유통물가</t>
  </si>
  <si>
    <t>물가자료</t>
  </si>
  <si>
    <t>조사가격</t>
  </si>
  <si>
    <t>적용단가</t>
  </si>
  <si>
    <t>품목구분</t>
  </si>
  <si>
    <t>노임구분</t>
  </si>
  <si>
    <t>소수점처리</t>
  </si>
  <si>
    <t>B</t>
  </si>
  <si>
    <t>공 사 원 가 계 산 서</t>
  </si>
  <si>
    <t>공사명 : 경기문화재단 임학임산학관 리모델링 설계용역 소방공사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</si>
  <si>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</si>
  <si>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</si>
  <si>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</si>
  <si>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</si>
  <si>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</si>
  <si>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</si>
  <si>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</si>
  <si>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</si>
  <si>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</si>
  <si>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</si>
  <si>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</si>
  <si>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</si>
  <si>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</si>
  <si>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</si>
  <si>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</si>
  <si>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</si>
  <si>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</si>
  <si>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</si>
  <si>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8%</t>
  </si>
  <si>
    <t>BS</t>
  </si>
  <si>
    <t>C2</t>
  </si>
  <si>
    <t>기   계    경   비</t>
  </si>
  <si>
    <t>C3</t>
  </si>
  <si>
    <t>가      설      비</t>
  </si>
  <si>
    <t>C4</t>
  </si>
  <si>
    <t>산  재  보  험  료</t>
  </si>
  <si>
    <t>노무비 * 3.75%</t>
  </si>
  <si>
    <t>C5</t>
  </si>
  <si>
    <t>고  용  보  험  료</t>
  </si>
  <si>
    <t>노무비 * 0.87%</t>
  </si>
  <si>
    <t>C6</t>
  </si>
  <si>
    <t>국민  건강  보험료</t>
  </si>
  <si>
    <t>직접노무비 * 3.23%</t>
  </si>
  <si>
    <t>C7</t>
  </si>
  <si>
    <t>국민  연금  보험료</t>
  </si>
  <si>
    <t>직접노무비 * 4.5%</t>
  </si>
  <si>
    <t>CB</t>
  </si>
  <si>
    <t>노인장기요양보험료</t>
  </si>
  <si>
    <t>건강보험료 * 8.51%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</si>
  <si>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</si>
  <si>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</si>
  <si>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</si>
  <si>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</si>
  <si>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</si>
  <si>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</si>
  <si>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CG</t>
  </si>
  <si>
    <t>기   타    경   비</t>
  </si>
  <si>
    <t>(재료비+노무비) * 5.6%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</si>
  <si>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</si>
  <si>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</si>
  <si>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</si>
  <si>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</si>
  <si>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</si>
  <si>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</si>
  <si>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</si>
  <si>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</si>
  <si>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</si>
  <si>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</si>
  <si>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</si>
  <si>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</si>
  <si>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</si>
  <si>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</si>
  <si>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</si>
  <si>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</si>
  <si>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</si>
  <si>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</si>
  <si>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</si>
  <si>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</si>
  <si>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D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</si>
  <si>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</si>
  <si>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</si>
  <si>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</si>
  <si>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</si>
  <si>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</si>
  <si>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</si>
  <si>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</si>
  <si>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</si>
  <si>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C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</si>
  <si>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</si>
  <si>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</si>
  <si>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</si>
  <si>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</si>
  <si>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</si>
  <si>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</si>
  <si>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</si>
  <si>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</si>
  <si>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</si>
  <si>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</si>
  <si>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A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</si>
  <si>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</si>
  <si>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</si>
  <si>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</si>
  <si>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</si>
  <si>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</si>
  <si>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</si>
  <si>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코드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</si>
  <si>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</si>
  <si>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</si>
  <si>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</si>
  <si>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</si>
  <si>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</si>
  <si>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</si>
  <si>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</si>
  <si>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</si>
  <si>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</si>
  <si>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</si>
  <si>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관급자설치관급</t>
  </si>
  <si>
    <t>DK</t>
  </si>
  <si>
    <t>도급자설치관급</t>
  </si>
  <si>
    <t>DL</t>
  </si>
  <si>
    <t>한전비/검사비</t>
  </si>
  <si>
    <t>완    제    품</t>
  </si>
  <si>
    <t>천단위 절사</t>
    <phoneticPr fontId="1" type="noConversion"/>
  </si>
  <si>
    <t>소 방 전 기</t>
  </si>
  <si>
    <t>기 계 소 방</t>
  </si>
</sst>
</file>

<file path=xl/styles.xml><?xml version="1.0" encoding="utf-8"?>
<styleSheet xmlns="http://schemas.openxmlformats.org/spreadsheetml/2006/main">
  <numFmts count="6">
    <numFmt numFmtId="176" formatCode="#,###"/>
    <numFmt numFmtId="177" formatCode="#,###;\-#,###;#;"/>
    <numFmt numFmtId="178" formatCode="#,##0.00#"/>
    <numFmt numFmtId="179" formatCode="#,##0.0"/>
    <numFmt numFmtId="180" formatCode="#,##0.00#;\-#,##0.00#;#"/>
    <numFmt numFmtId="181" formatCode="#,##0_ ;[Red]\-#,##0\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/>
  </cellStyleXfs>
  <cellXfs count="7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2" xfId="0" quotePrefix="1" applyFont="1" applyBorder="1" applyAlignment="1">
      <alignment vertical="center" wrapText="1"/>
    </xf>
    <xf numFmtId="181" fontId="0" fillId="0" borderId="3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0" fillId="2" borderId="0" xfId="0" quotePrefix="1" applyFill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>
      <alignment vertical="center"/>
    </xf>
    <xf numFmtId="181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80" fontId="5" fillId="2" borderId="1" xfId="0" quotePrefix="1" applyNumberFormat="1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vertical="center" wrapText="1"/>
    </xf>
    <xf numFmtId="180" fontId="0" fillId="2" borderId="0" xfId="0" applyNumberForma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vertical="center" wrapText="1"/>
    </xf>
    <xf numFmtId="181" fontId="0" fillId="0" borderId="3" xfId="0" applyNumberFormat="1" applyFont="1" applyBorder="1" applyAlignment="1">
      <alignment vertical="center" wrapText="1"/>
    </xf>
  </cellXfs>
  <cellStyles count="4">
    <cellStyle name="표준" xfId="0" builtinId="0"/>
    <cellStyle name="표준 2 3 2 2" xfId="1"/>
    <cellStyle name="표준 3" xfId="2"/>
    <cellStyle name="표준 6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topLeftCell="B1" zoomScaleNormal="100" workbookViewId="0">
      <pane xSplit="2" ySplit="3" topLeftCell="D13" activePane="bottomRight" state="frozen"/>
      <selection activeCell="B1" sqref="B1"/>
      <selection pane="topRight" activeCell="D1" sqref="D1"/>
      <selection pane="bottomLeft" activeCell="B5" sqref="B5"/>
      <selection pane="bottomRight" activeCell="G31" sqref="G31"/>
    </sheetView>
  </sheetViews>
  <sheetFormatPr defaultRowHeight="16.5"/>
  <cols>
    <col min="1" max="1" width="0" hidden="1" customWidth="1"/>
    <col min="2" max="3" width="4.625" customWidth="1"/>
    <col min="4" max="4" width="28" customWidth="1"/>
    <col min="5" max="7" width="25.625" customWidth="1"/>
    <col min="8" max="8" width="40" customWidth="1"/>
    <col min="9" max="9" width="30.625" customWidth="1"/>
  </cols>
  <sheetData>
    <row r="1" spans="1:9" ht="24" customHeight="1">
      <c r="B1" s="54" t="s">
        <v>751</v>
      </c>
      <c r="C1" s="54"/>
      <c r="D1" s="54"/>
      <c r="E1" s="54"/>
      <c r="F1" s="54"/>
      <c r="G1" s="54"/>
      <c r="H1" s="54"/>
      <c r="I1" s="54"/>
    </row>
    <row r="2" spans="1:9" ht="21.95" customHeight="1">
      <c r="B2" s="55" t="s">
        <v>752</v>
      </c>
      <c r="C2" s="55"/>
      <c r="D2" s="55"/>
      <c r="E2" s="55"/>
      <c r="F2" s="55"/>
      <c r="G2" s="55"/>
      <c r="H2" s="56"/>
      <c r="I2" s="56"/>
    </row>
    <row r="3" spans="1:9" ht="21.95" customHeight="1">
      <c r="B3" s="57" t="s">
        <v>753</v>
      </c>
      <c r="C3" s="57"/>
      <c r="D3" s="57"/>
      <c r="E3" s="50" t="s">
        <v>866</v>
      </c>
      <c r="F3" s="50" t="s">
        <v>867</v>
      </c>
      <c r="G3" s="50" t="s">
        <v>11</v>
      </c>
      <c r="H3" s="49" t="s">
        <v>754</v>
      </c>
      <c r="I3" s="22" t="s">
        <v>365</v>
      </c>
    </row>
    <row r="4" spans="1:9" ht="21.95" customHeight="1">
      <c r="A4" s="1" t="s">
        <v>759</v>
      </c>
      <c r="B4" s="58" t="s">
        <v>755</v>
      </c>
      <c r="C4" s="58" t="s">
        <v>756</v>
      </c>
      <c r="D4" s="23" t="s">
        <v>760</v>
      </c>
      <c r="E4" s="25">
        <f>공종별집계표!F7</f>
        <v>0</v>
      </c>
      <c r="F4" s="25">
        <f>공종별집계표!F10</f>
        <v>0</v>
      </c>
      <c r="G4" s="38">
        <f>E4+F4</f>
        <v>0</v>
      </c>
      <c r="H4" s="24" t="s">
        <v>52</v>
      </c>
      <c r="I4" s="16" t="s">
        <v>52</v>
      </c>
    </row>
    <row r="5" spans="1:9" ht="21.95" customHeight="1">
      <c r="A5" s="1" t="s">
        <v>761</v>
      </c>
      <c r="B5" s="58"/>
      <c r="C5" s="58"/>
      <c r="D5" s="23" t="s">
        <v>762</v>
      </c>
      <c r="E5" s="39">
        <v>0</v>
      </c>
      <c r="F5" s="40">
        <v>0</v>
      </c>
      <c r="G5" s="41">
        <v>0</v>
      </c>
      <c r="H5" s="31" t="s">
        <v>52</v>
      </c>
      <c r="I5" s="16" t="s">
        <v>52</v>
      </c>
    </row>
    <row r="6" spans="1:9" ht="21.95" customHeight="1">
      <c r="A6" s="1" t="s">
        <v>763</v>
      </c>
      <c r="B6" s="58"/>
      <c r="C6" s="58"/>
      <c r="D6" s="23" t="s">
        <v>764</v>
      </c>
      <c r="E6" s="44">
        <v>0</v>
      </c>
      <c r="F6" s="43">
        <v>0</v>
      </c>
      <c r="G6" s="42">
        <v>0</v>
      </c>
      <c r="H6" s="31" t="s">
        <v>52</v>
      </c>
      <c r="I6" s="16" t="s">
        <v>52</v>
      </c>
    </row>
    <row r="7" spans="1:9" ht="21.95" customHeight="1">
      <c r="A7" s="1" t="s">
        <v>765</v>
      </c>
      <c r="B7" s="58"/>
      <c r="C7" s="58"/>
      <c r="D7" s="23" t="s">
        <v>766</v>
      </c>
      <c r="E7" s="25">
        <f>TRUNC(E4+E5-E6, 0)</f>
        <v>0</v>
      </c>
      <c r="F7" s="25">
        <f>TRUNC(F4+F5-F6, 0)</f>
        <v>0</v>
      </c>
      <c r="G7" s="38">
        <f>E7+F7</f>
        <v>0</v>
      </c>
      <c r="H7" s="24" t="s">
        <v>52</v>
      </c>
      <c r="I7" s="16" t="s">
        <v>52</v>
      </c>
    </row>
    <row r="8" spans="1:9" ht="21.95" customHeight="1">
      <c r="A8" s="1" t="s">
        <v>767</v>
      </c>
      <c r="B8" s="58"/>
      <c r="C8" s="58" t="s">
        <v>757</v>
      </c>
      <c r="D8" s="23" t="s">
        <v>768</v>
      </c>
      <c r="E8" s="25">
        <f>공종별집계표!H7</f>
        <v>0</v>
      </c>
      <c r="F8" s="25">
        <f>공종별집계표!H10</f>
        <v>0</v>
      </c>
      <c r="G8" s="38">
        <f>E8+F8</f>
        <v>0</v>
      </c>
      <c r="H8" s="24" t="s">
        <v>52</v>
      </c>
      <c r="I8" s="16" t="s">
        <v>52</v>
      </c>
    </row>
    <row r="9" spans="1:9" ht="21.95" customHeight="1">
      <c r="A9" s="1" t="s">
        <v>769</v>
      </c>
      <c r="B9" s="58"/>
      <c r="C9" s="58"/>
      <c r="D9" s="23" t="s">
        <v>770</v>
      </c>
      <c r="E9" s="25">
        <f>TRUNC(E8*0.08, 0)</f>
        <v>0</v>
      </c>
      <c r="F9" s="25">
        <f>TRUNC(F8*0.08, 0)</f>
        <v>0</v>
      </c>
      <c r="G9" s="38">
        <f>E9+F9</f>
        <v>0</v>
      </c>
      <c r="H9" s="24" t="s">
        <v>771</v>
      </c>
      <c r="I9" s="16" t="s">
        <v>52</v>
      </c>
    </row>
    <row r="10" spans="1:9" ht="21.95" customHeight="1">
      <c r="A10" s="1" t="s">
        <v>772</v>
      </c>
      <c r="B10" s="58"/>
      <c r="C10" s="58"/>
      <c r="D10" s="23" t="s">
        <v>766</v>
      </c>
      <c r="E10" s="25">
        <f>TRUNC(E8+E9, 0)</f>
        <v>0</v>
      </c>
      <c r="F10" s="25">
        <f>TRUNC(F8+F9, 0)</f>
        <v>0</v>
      </c>
      <c r="G10" s="38">
        <f>E10+F10</f>
        <v>0</v>
      </c>
      <c r="H10" s="24" t="s">
        <v>52</v>
      </c>
      <c r="I10" s="16" t="s">
        <v>52</v>
      </c>
    </row>
    <row r="11" spans="1:9" ht="21.95" customHeight="1">
      <c r="A11" s="1" t="s">
        <v>773</v>
      </c>
      <c r="B11" s="58"/>
      <c r="C11" s="58" t="s">
        <v>758</v>
      </c>
      <c r="D11" s="23" t="s">
        <v>774</v>
      </c>
      <c r="E11" s="46">
        <v>0</v>
      </c>
      <c r="F11" s="25">
        <f>공종별집계표!J10</f>
        <v>0</v>
      </c>
      <c r="G11" s="38">
        <f>E11+F11</f>
        <v>0</v>
      </c>
      <c r="H11" s="24" t="s">
        <v>52</v>
      </c>
      <c r="I11" s="16" t="s">
        <v>52</v>
      </c>
    </row>
    <row r="12" spans="1:9" ht="21.95" customHeight="1">
      <c r="A12" s="1" t="s">
        <v>775</v>
      </c>
      <c r="B12" s="58"/>
      <c r="C12" s="58"/>
      <c r="D12" s="23" t="s">
        <v>776</v>
      </c>
      <c r="E12" s="45">
        <v>0</v>
      </c>
      <c r="F12" s="47">
        <v>0</v>
      </c>
      <c r="G12" s="48">
        <v>0</v>
      </c>
      <c r="H12" s="24" t="s">
        <v>52</v>
      </c>
      <c r="I12" s="16" t="s">
        <v>52</v>
      </c>
    </row>
    <row r="13" spans="1:9" ht="21.95" customHeight="1">
      <c r="A13" s="1" t="s">
        <v>777</v>
      </c>
      <c r="B13" s="58"/>
      <c r="C13" s="58"/>
      <c r="D13" s="23" t="s">
        <v>778</v>
      </c>
      <c r="E13" s="25">
        <f>TRUNC(E10*0.0375, 0)</f>
        <v>0</v>
      </c>
      <c r="F13" s="25">
        <f>TRUNC(F10*0.0375, 0)</f>
        <v>0</v>
      </c>
      <c r="G13" s="25">
        <f t="shared" ref="G13:G28" si="0">E13+F13</f>
        <v>0</v>
      </c>
      <c r="H13" s="31" t="s">
        <v>779</v>
      </c>
      <c r="I13" s="16" t="s">
        <v>52</v>
      </c>
    </row>
    <row r="14" spans="1:9" ht="21.95" customHeight="1">
      <c r="A14" s="1" t="s">
        <v>780</v>
      </c>
      <c r="B14" s="58"/>
      <c r="C14" s="58"/>
      <c r="D14" s="23" t="s">
        <v>781</v>
      </c>
      <c r="E14" s="25">
        <f>TRUNC(E10*0.0087, 0)</f>
        <v>0</v>
      </c>
      <c r="F14" s="25">
        <f>TRUNC(F10*0.0087, 0)</f>
        <v>0</v>
      </c>
      <c r="G14" s="25">
        <f t="shared" si="0"/>
        <v>0</v>
      </c>
      <c r="H14" s="31" t="s">
        <v>782</v>
      </c>
      <c r="I14" s="16" t="s">
        <v>52</v>
      </c>
    </row>
    <row r="15" spans="1:9" ht="21.95" customHeight="1">
      <c r="A15" s="1" t="s">
        <v>783</v>
      </c>
      <c r="B15" s="58"/>
      <c r="C15" s="58"/>
      <c r="D15" s="23" t="s">
        <v>784</v>
      </c>
      <c r="E15" s="25">
        <f>TRUNC(E8*0.0323, 0)</f>
        <v>0</v>
      </c>
      <c r="F15" s="25">
        <f>TRUNC(F8*0.0323, 0)</f>
        <v>0</v>
      </c>
      <c r="G15" s="25">
        <f t="shared" si="0"/>
        <v>0</v>
      </c>
      <c r="H15" s="31" t="s">
        <v>785</v>
      </c>
      <c r="I15" s="16" t="s">
        <v>52</v>
      </c>
    </row>
    <row r="16" spans="1:9" ht="21.95" customHeight="1">
      <c r="A16" s="1" t="s">
        <v>786</v>
      </c>
      <c r="B16" s="58"/>
      <c r="C16" s="58"/>
      <c r="D16" s="23" t="s">
        <v>787</v>
      </c>
      <c r="E16" s="25">
        <f>TRUNC(E8*0.045, 0)</f>
        <v>0</v>
      </c>
      <c r="F16" s="25">
        <f>TRUNC(F8*0.045, 0)</f>
        <v>0</v>
      </c>
      <c r="G16" s="38">
        <f t="shared" si="0"/>
        <v>0</v>
      </c>
      <c r="H16" s="24" t="s">
        <v>788</v>
      </c>
      <c r="I16" s="16" t="s">
        <v>52</v>
      </c>
    </row>
    <row r="17" spans="1:9" ht="21.95" customHeight="1">
      <c r="A17" s="1" t="s">
        <v>789</v>
      </c>
      <c r="B17" s="58"/>
      <c r="C17" s="58"/>
      <c r="D17" s="23" t="s">
        <v>790</v>
      </c>
      <c r="E17" s="25">
        <f>TRUNC(E15*0.0851, 0)</f>
        <v>0</v>
      </c>
      <c r="F17" s="25">
        <f>TRUNC(F15*0.0851, 0)</f>
        <v>0</v>
      </c>
      <c r="G17" s="25">
        <f t="shared" si="0"/>
        <v>0</v>
      </c>
      <c r="H17" s="31" t="s">
        <v>791</v>
      </c>
      <c r="I17" s="16" t="s">
        <v>52</v>
      </c>
    </row>
    <row r="18" spans="1:9" ht="21.95" customHeight="1">
      <c r="A18" s="1" t="s">
        <v>792</v>
      </c>
      <c r="B18" s="58"/>
      <c r="C18" s="58"/>
      <c r="D18" s="23" t="s">
        <v>793</v>
      </c>
      <c r="E18" s="25">
        <f>TRUNC(E8*0.023, 0)</f>
        <v>0</v>
      </c>
      <c r="F18" s="25">
        <f>TRUNC(F8*0.023, 0)</f>
        <v>0</v>
      </c>
      <c r="G18" s="25">
        <f t="shared" si="0"/>
        <v>0</v>
      </c>
      <c r="H18" s="31" t="s">
        <v>794</v>
      </c>
      <c r="I18" s="16" t="s">
        <v>52</v>
      </c>
    </row>
    <row r="19" spans="1:9" ht="21.95" customHeight="1">
      <c r="A19" s="1" t="s">
        <v>795</v>
      </c>
      <c r="B19" s="58"/>
      <c r="C19" s="58"/>
      <c r="D19" s="23" t="s">
        <v>796</v>
      </c>
      <c r="E19" s="25">
        <f>TRUNC((E7+E8)*0.0293, 0)</f>
        <v>0</v>
      </c>
      <c r="F19" s="25">
        <f>TRUNC((F7+F8)*0.0293, 0)</f>
        <v>0</v>
      </c>
      <c r="G19" s="25">
        <f t="shared" si="0"/>
        <v>0</v>
      </c>
      <c r="H19" s="31" t="s">
        <v>797</v>
      </c>
      <c r="I19" s="16" t="s">
        <v>52</v>
      </c>
    </row>
    <row r="20" spans="1:9" ht="21.95" customHeight="1">
      <c r="A20" s="1" t="s">
        <v>798</v>
      </c>
      <c r="B20" s="58"/>
      <c r="C20" s="58"/>
      <c r="D20" s="23" t="s">
        <v>799</v>
      </c>
      <c r="E20" s="25">
        <f>TRUNC((E7+E10)*0.056, 0)</f>
        <v>0</v>
      </c>
      <c r="F20" s="25">
        <f>TRUNC((F7+F10)*0.056, 0)</f>
        <v>0</v>
      </c>
      <c r="G20" s="25">
        <f t="shared" si="0"/>
        <v>0</v>
      </c>
      <c r="H20" s="31" t="s">
        <v>800</v>
      </c>
      <c r="I20" s="16" t="s">
        <v>52</v>
      </c>
    </row>
    <row r="21" spans="1:9" ht="21.95" customHeight="1">
      <c r="A21" s="1" t="s">
        <v>801</v>
      </c>
      <c r="B21" s="58"/>
      <c r="C21" s="58"/>
      <c r="D21" s="23" t="s">
        <v>766</v>
      </c>
      <c r="E21" s="25">
        <f>TRUNC(E11+E12+E13+E14+E15+E16+E18+E19+E17+E20, 0)</f>
        <v>0</v>
      </c>
      <c r="F21" s="25">
        <f>TRUNC(F11+F12+F13+F14+F15+F16+F18+F19+F17+F20, 0)</f>
        <v>0</v>
      </c>
      <c r="G21" s="25">
        <f t="shared" si="0"/>
        <v>0</v>
      </c>
      <c r="H21" s="31" t="s">
        <v>52</v>
      </c>
      <c r="I21" s="16" t="s">
        <v>52</v>
      </c>
    </row>
    <row r="22" spans="1:9" ht="21.95" customHeight="1">
      <c r="A22" s="1" t="s">
        <v>802</v>
      </c>
      <c r="B22" s="59" t="s">
        <v>803</v>
      </c>
      <c r="C22" s="59"/>
      <c r="D22" s="60"/>
      <c r="E22" s="25">
        <f>TRUNC(E7+E10+E21, 0)</f>
        <v>0</v>
      </c>
      <c r="F22" s="25">
        <f>TRUNC(F7+F10+F21, 0)</f>
        <v>0</v>
      </c>
      <c r="G22" s="25">
        <f t="shared" si="0"/>
        <v>0</v>
      </c>
      <c r="H22" s="31" t="s">
        <v>52</v>
      </c>
      <c r="I22" s="16" t="s">
        <v>52</v>
      </c>
    </row>
    <row r="23" spans="1:9" ht="21.95" customHeight="1">
      <c r="A23" s="1" t="s">
        <v>804</v>
      </c>
      <c r="B23" s="59" t="s">
        <v>805</v>
      </c>
      <c r="C23" s="59"/>
      <c r="D23" s="60"/>
      <c r="E23" s="25">
        <f>TRUNC(E22*0.06, 0)</f>
        <v>0</v>
      </c>
      <c r="F23" s="25">
        <f>TRUNC(F22*0.06, 0)</f>
        <v>0</v>
      </c>
      <c r="G23" s="25">
        <f t="shared" si="0"/>
        <v>0</v>
      </c>
      <c r="H23" s="31" t="s">
        <v>806</v>
      </c>
      <c r="I23" s="16" t="s">
        <v>52</v>
      </c>
    </row>
    <row r="24" spans="1:9" ht="21.95" customHeight="1">
      <c r="A24" s="1" t="s">
        <v>807</v>
      </c>
      <c r="B24" s="59" t="s">
        <v>808</v>
      </c>
      <c r="C24" s="59"/>
      <c r="D24" s="60"/>
      <c r="E24" s="25">
        <f>TRUNC((E10+E21+E23)*0.15, 0)</f>
        <v>0</v>
      </c>
      <c r="F24" s="25">
        <f>TRUNC((F10+F21+F23)*0.15, 0)</f>
        <v>0</v>
      </c>
      <c r="G24" s="38">
        <f t="shared" si="0"/>
        <v>0</v>
      </c>
      <c r="H24" s="24" t="s">
        <v>809</v>
      </c>
      <c r="I24" s="16" t="s">
        <v>52</v>
      </c>
    </row>
    <row r="25" spans="1:9" ht="21.95" customHeight="1">
      <c r="A25" s="1" t="s">
        <v>810</v>
      </c>
      <c r="B25" s="59" t="s">
        <v>811</v>
      </c>
      <c r="C25" s="59"/>
      <c r="D25" s="60"/>
      <c r="E25" s="25">
        <f>TRUNC(E22+E23+E24, 0)</f>
        <v>0</v>
      </c>
      <c r="F25" s="25">
        <f>TRUNC(F22+F23+F24, 0)</f>
        <v>0</v>
      </c>
      <c r="G25" s="25">
        <f t="shared" si="0"/>
        <v>0</v>
      </c>
      <c r="H25" s="31"/>
      <c r="I25" s="16" t="s">
        <v>865</v>
      </c>
    </row>
    <row r="26" spans="1:9" ht="21.95" customHeight="1">
      <c r="A26" s="1" t="s">
        <v>812</v>
      </c>
      <c r="B26" s="59" t="s">
        <v>813</v>
      </c>
      <c r="C26" s="59"/>
      <c r="D26" s="60"/>
      <c r="E26" s="25">
        <f>TRUNC(E25*0.1, 0)</f>
        <v>0</v>
      </c>
      <c r="F26" s="25">
        <f>TRUNC(F25*0.1, 0)</f>
        <v>0</v>
      </c>
      <c r="G26" s="25">
        <f t="shared" si="0"/>
        <v>0</v>
      </c>
      <c r="H26" s="31" t="s">
        <v>814</v>
      </c>
      <c r="I26" s="16" t="s">
        <v>52</v>
      </c>
    </row>
    <row r="27" spans="1:9" ht="21.95" customHeight="1">
      <c r="A27" s="1" t="s">
        <v>815</v>
      </c>
      <c r="B27" s="59" t="s">
        <v>816</v>
      </c>
      <c r="C27" s="59"/>
      <c r="D27" s="60"/>
      <c r="E27" s="25">
        <f>TRUNC(E25+E26, 0)</f>
        <v>0</v>
      </c>
      <c r="F27" s="25">
        <f>TRUNC(F25+F26, 0)</f>
        <v>0</v>
      </c>
      <c r="G27" s="72">
        <v>348744000</v>
      </c>
      <c r="H27" s="31" t="s">
        <v>52</v>
      </c>
      <c r="I27" s="16" t="s">
        <v>52</v>
      </c>
    </row>
    <row r="28" spans="1:9" ht="21.95" customHeight="1">
      <c r="A28" s="1" t="s">
        <v>817</v>
      </c>
      <c r="B28" s="59" t="s">
        <v>818</v>
      </c>
      <c r="C28" s="59"/>
      <c r="D28" s="60"/>
      <c r="E28" s="25">
        <f>TRUNC(E27+0, 0)</f>
        <v>0</v>
      </c>
      <c r="F28" s="25">
        <f>TRUNC(F27+0, 0)</f>
        <v>0</v>
      </c>
      <c r="G28" s="25">
        <f t="shared" si="0"/>
        <v>0</v>
      </c>
      <c r="H28" s="31" t="s">
        <v>52</v>
      </c>
      <c r="I28" s="16" t="s">
        <v>52</v>
      </c>
    </row>
  </sheetData>
  <mergeCells count="15">
    <mergeCell ref="B28:D28"/>
    <mergeCell ref="B22:D22"/>
    <mergeCell ref="B23:D23"/>
    <mergeCell ref="B24:D24"/>
    <mergeCell ref="B25:D25"/>
    <mergeCell ref="B26:D26"/>
    <mergeCell ref="B27:D27"/>
    <mergeCell ref="B1:I1"/>
    <mergeCell ref="B2:G2"/>
    <mergeCell ref="H2:I2"/>
    <mergeCell ref="B3:D3"/>
    <mergeCell ref="B4:B21"/>
    <mergeCell ref="C4:C7"/>
    <mergeCell ref="C8:C10"/>
    <mergeCell ref="C11:C21"/>
  </mergeCells>
  <phoneticPr fontId="1" type="noConversion"/>
  <pageMargins left="0.78740157480314954" right="0" top="0.39370078740157477" bottom="0.39370078740157477" header="0" footer="0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workbookViewId="0">
      <selection activeCell="B11" sqref="B1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0" ht="30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0" ht="30" customHeight="1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/>
      <c r="G3" s="63" t="s">
        <v>9</v>
      </c>
      <c r="H3" s="63"/>
      <c r="I3" s="63" t="s">
        <v>10</v>
      </c>
      <c r="J3" s="63"/>
      <c r="K3" s="63" t="s">
        <v>11</v>
      </c>
      <c r="L3" s="63"/>
      <c r="M3" s="63" t="s">
        <v>12</v>
      </c>
      <c r="N3" s="65" t="s">
        <v>13</v>
      </c>
      <c r="O3" s="65" t="s">
        <v>14</v>
      </c>
      <c r="P3" s="65" t="s">
        <v>15</v>
      </c>
      <c r="Q3" s="65" t="s">
        <v>16</v>
      </c>
      <c r="R3" s="65" t="s">
        <v>17</v>
      </c>
      <c r="S3" s="65" t="s">
        <v>18</v>
      </c>
      <c r="T3" s="65" t="s">
        <v>19</v>
      </c>
    </row>
    <row r="4" spans="1:20" ht="30" customHeight="1">
      <c r="A4" s="64"/>
      <c r="B4" s="64"/>
      <c r="C4" s="64"/>
      <c r="D4" s="64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64"/>
      <c r="N4" s="65"/>
      <c r="O4" s="65"/>
      <c r="P4" s="65"/>
      <c r="Q4" s="65"/>
      <c r="R4" s="65"/>
      <c r="S4" s="65"/>
      <c r="T4" s="65"/>
    </row>
    <row r="5" spans="1:20" ht="30" customHeight="1">
      <c r="A5" s="10" t="s">
        <v>51</v>
      </c>
      <c r="B5" s="10" t="s">
        <v>52</v>
      </c>
      <c r="C5" s="10" t="s">
        <v>52</v>
      </c>
      <c r="D5" s="11">
        <v>1</v>
      </c>
      <c r="E5" s="12">
        <f>F6</f>
        <v>0</v>
      </c>
      <c r="F5" s="12">
        <f t="shared" ref="F5:F15" si="0">E5*D5</f>
        <v>0</v>
      </c>
      <c r="G5" s="12">
        <f>H6</f>
        <v>0</v>
      </c>
      <c r="H5" s="12">
        <f t="shared" ref="H5:H15" si="1">G5*D5</f>
        <v>0</v>
      </c>
      <c r="I5" s="12">
        <f>J6</f>
        <v>0</v>
      </c>
      <c r="J5" s="12">
        <f t="shared" ref="J5:J15" si="2">I5*D5</f>
        <v>0</v>
      </c>
      <c r="K5" s="12">
        <f t="shared" ref="K5:K15" si="3">E5+G5+I5</f>
        <v>0</v>
      </c>
      <c r="L5" s="12">
        <f t="shared" ref="L5:L15" si="4">F5+H5+J5</f>
        <v>0</v>
      </c>
      <c r="M5" s="10" t="s">
        <v>52</v>
      </c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30" customHeight="1">
      <c r="A6" s="10" t="s">
        <v>54</v>
      </c>
      <c r="B6" s="10" t="s">
        <v>52</v>
      </c>
      <c r="C6" s="10" t="s">
        <v>52</v>
      </c>
      <c r="D6" s="11">
        <v>1</v>
      </c>
      <c r="E6" s="12">
        <f>F7+F10</f>
        <v>0</v>
      </c>
      <c r="F6" s="12">
        <f t="shared" si="0"/>
        <v>0</v>
      </c>
      <c r="G6" s="12">
        <f>H7+H10</f>
        <v>0</v>
      </c>
      <c r="H6" s="12">
        <f t="shared" si="1"/>
        <v>0</v>
      </c>
      <c r="I6" s="12">
        <f>J7+J10</f>
        <v>0</v>
      </c>
      <c r="J6" s="12">
        <f t="shared" si="2"/>
        <v>0</v>
      </c>
      <c r="K6" s="12">
        <f t="shared" si="3"/>
        <v>0</v>
      </c>
      <c r="L6" s="12">
        <f t="shared" si="4"/>
        <v>0</v>
      </c>
      <c r="M6" s="10" t="s">
        <v>52</v>
      </c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30" customHeight="1">
      <c r="A7" s="10" t="s">
        <v>56</v>
      </c>
      <c r="B7" s="10" t="s">
        <v>52</v>
      </c>
      <c r="C7" s="10" t="s">
        <v>52</v>
      </c>
      <c r="D7" s="11">
        <v>1</v>
      </c>
      <c r="E7" s="12">
        <f>F8+F9</f>
        <v>0</v>
      </c>
      <c r="F7" s="12">
        <f t="shared" si="0"/>
        <v>0</v>
      </c>
      <c r="G7" s="12">
        <f>H8+H9</f>
        <v>0</v>
      </c>
      <c r="H7" s="12">
        <f t="shared" si="1"/>
        <v>0</v>
      </c>
      <c r="I7" s="12">
        <f>J8+J9</f>
        <v>0</v>
      </c>
      <c r="J7" s="12">
        <f t="shared" si="2"/>
        <v>0</v>
      </c>
      <c r="K7" s="12">
        <f t="shared" si="3"/>
        <v>0</v>
      </c>
      <c r="L7" s="12">
        <f t="shared" si="4"/>
        <v>0</v>
      </c>
      <c r="M7" s="10" t="s">
        <v>52</v>
      </c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30" customHeight="1">
      <c r="A8" s="10" t="s">
        <v>58</v>
      </c>
      <c r="B8" s="10" t="s">
        <v>52</v>
      </c>
      <c r="C8" s="10" t="s">
        <v>52</v>
      </c>
      <c r="D8" s="11">
        <v>1</v>
      </c>
      <c r="E8" s="12">
        <f>공종별내역서!F75</f>
        <v>0</v>
      </c>
      <c r="F8" s="12">
        <f t="shared" si="0"/>
        <v>0</v>
      </c>
      <c r="G8" s="12">
        <f>공종별내역서!H75</f>
        <v>0</v>
      </c>
      <c r="H8" s="12">
        <f t="shared" si="1"/>
        <v>0</v>
      </c>
      <c r="I8" s="12">
        <f>공종별내역서!J75</f>
        <v>0</v>
      </c>
      <c r="J8" s="12">
        <f t="shared" si="2"/>
        <v>0</v>
      </c>
      <c r="K8" s="12">
        <f t="shared" si="3"/>
        <v>0</v>
      </c>
      <c r="L8" s="12">
        <f t="shared" si="4"/>
        <v>0</v>
      </c>
      <c r="M8" s="10" t="s">
        <v>52</v>
      </c>
      <c r="N8" s="2" t="s">
        <v>59</v>
      </c>
      <c r="O8" s="2" t="s">
        <v>52</v>
      </c>
      <c r="P8" s="2" t="s">
        <v>57</v>
      </c>
      <c r="Q8" s="2" t="s">
        <v>52</v>
      </c>
      <c r="R8" s="3">
        <v>4</v>
      </c>
      <c r="S8" s="2" t="s">
        <v>52</v>
      </c>
      <c r="T8" s="6"/>
    </row>
    <row r="9" spans="1:20" ht="30" customHeight="1">
      <c r="A9" s="10" t="s">
        <v>290</v>
      </c>
      <c r="B9" s="10" t="s">
        <v>52</v>
      </c>
      <c r="C9" s="10" t="s">
        <v>52</v>
      </c>
      <c r="D9" s="11">
        <v>1</v>
      </c>
      <c r="E9" s="12">
        <f>공종별내역서!F99</f>
        <v>0</v>
      </c>
      <c r="F9" s="12">
        <f t="shared" si="0"/>
        <v>0</v>
      </c>
      <c r="G9" s="12">
        <f>공종별내역서!H99</f>
        <v>0</v>
      </c>
      <c r="H9" s="12">
        <f t="shared" si="1"/>
        <v>0</v>
      </c>
      <c r="I9" s="12">
        <f>공종별내역서!J99</f>
        <v>0</v>
      </c>
      <c r="J9" s="12">
        <f t="shared" si="2"/>
        <v>0</v>
      </c>
      <c r="K9" s="12">
        <f t="shared" si="3"/>
        <v>0</v>
      </c>
      <c r="L9" s="12">
        <f t="shared" si="4"/>
        <v>0</v>
      </c>
      <c r="M9" s="10" t="s">
        <v>52</v>
      </c>
      <c r="N9" s="2" t="s">
        <v>291</v>
      </c>
      <c r="O9" s="2" t="s">
        <v>52</v>
      </c>
      <c r="P9" s="2" t="s">
        <v>57</v>
      </c>
      <c r="Q9" s="2" t="s">
        <v>52</v>
      </c>
      <c r="R9" s="3">
        <v>4</v>
      </c>
      <c r="S9" s="2" t="s">
        <v>52</v>
      </c>
      <c r="T9" s="6"/>
    </row>
    <row r="10" spans="1:20" s="37" customFormat="1" ht="30" customHeight="1">
      <c r="A10" s="28" t="s">
        <v>329</v>
      </c>
      <c r="B10" s="28" t="s">
        <v>52</v>
      </c>
      <c r="C10" s="28" t="s">
        <v>52</v>
      </c>
      <c r="D10" s="27">
        <v>1</v>
      </c>
      <c r="E10" s="33">
        <f>F11+F12+F13+F14+F15</f>
        <v>0</v>
      </c>
      <c r="F10" s="33">
        <f t="shared" si="0"/>
        <v>0</v>
      </c>
      <c r="G10" s="33">
        <f>H11+H12+H13+H14+H15</f>
        <v>0</v>
      </c>
      <c r="H10" s="33">
        <f t="shared" si="1"/>
        <v>0</v>
      </c>
      <c r="I10" s="33">
        <f>J11+J12+J13+J14+J15</f>
        <v>0</v>
      </c>
      <c r="J10" s="33">
        <f t="shared" si="2"/>
        <v>0</v>
      </c>
      <c r="K10" s="33">
        <f t="shared" si="3"/>
        <v>0</v>
      </c>
      <c r="L10" s="33">
        <f t="shared" si="4"/>
        <v>0</v>
      </c>
      <c r="M10" s="28" t="s">
        <v>52</v>
      </c>
      <c r="N10" s="34" t="s">
        <v>330</v>
      </c>
      <c r="O10" s="34" t="s">
        <v>52</v>
      </c>
      <c r="P10" s="34" t="s">
        <v>55</v>
      </c>
      <c r="Q10" s="34" t="s">
        <v>52</v>
      </c>
      <c r="R10" s="35">
        <v>3</v>
      </c>
      <c r="S10" s="34" t="s">
        <v>52</v>
      </c>
      <c r="T10" s="36"/>
    </row>
    <row r="11" spans="1:20" ht="30" customHeight="1">
      <c r="A11" s="10" t="s">
        <v>331</v>
      </c>
      <c r="B11" s="10" t="s">
        <v>52</v>
      </c>
      <c r="C11" s="10" t="s">
        <v>52</v>
      </c>
      <c r="D11" s="11">
        <v>1</v>
      </c>
      <c r="E11" s="12">
        <f>공종별내역서!F123</f>
        <v>0</v>
      </c>
      <c r="F11" s="12">
        <f t="shared" si="0"/>
        <v>0</v>
      </c>
      <c r="G11" s="12">
        <f>공종별내역서!H123</f>
        <v>0</v>
      </c>
      <c r="H11" s="12">
        <f t="shared" si="1"/>
        <v>0</v>
      </c>
      <c r="I11" s="12">
        <f>공종별내역서!J123</f>
        <v>0</v>
      </c>
      <c r="J11" s="12">
        <f t="shared" si="2"/>
        <v>0</v>
      </c>
      <c r="K11" s="12">
        <f t="shared" si="3"/>
        <v>0</v>
      </c>
      <c r="L11" s="12">
        <f t="shared" si="4"/>
        <v>0</v>
      </c>
      <c r="M11" s="10" t="s">
        <v>52</v>
      </c>
      <c r="N11" s="2" t="s">
        <v>332</v>
      </c>
      <c r="O11" s="2" t="s">
        <v>52</v>
      </c>
      <c r="P11" s="2" t="s">
        <v>330</v>
      </c>
      <c r="Q11" s="2" t="s">
        <v>52</v>
      </c>
      <c r="R11" s="3">
        <v>4</v>
      </c>
      <c r="S11" s="2" t="s">
        <v>52</v>
      </c>
      <c r="T11" s="6"/>
    </row>
    <row r="12" spans="1:20" ht="30" customHeight="1">
      <c r="A12" s="10" t="s">
        <v>338</v>
      </c>
      <c r="B12" s="10" t="s">
        <v>52</v>
      </c>
      <c r="C12" s="10" t="s">
        <v>52</v>
      </c>
      <c r="D12" s="11">
        <v>1</v>
      </c>
      <c r="E12" s="12">
        <f>공종별내역서!F147</f>
        <v>0</v>
      </c>
      <c r="F12" s="12">
        <f t="shared" si="0"/>
        <v>0</v>
      </c>
      <c r="G12" s="12">
        <f>공종별내역서!H147</f>
        <v>0</v>
      </c>
      <c r="H12" s="12">
        <f t="shared" si="1"/>
        <v>0</v>
      </c>
      <c r="I12" s="12">
        <f>공종별내역서!J147</f>
        <v>0</v>
      </c>
      <c r="J12" s="12">
        <f t="shared" si="2"/>
        <v>0</v>
      </c>
      <c r="K12" s="12">
        <f t="shared" si="3"/>
        <v>0</v>
      </c>
      <c r="L12" s="12">
        <f t="shared" si="4"/>
        <v>0</v>
      </c>
      <c r="M12" s="10" t="s">
        <v>52</v>
      </c>
      <c r="N12" s="2" t="s">
        <v>339</v>
      </c>
      <c r="O12" s="2" t="s">
        <v>52</v>
      </c>
      <c r="P12" s="2" t="s">
        <v>330</v>
      </c>
      <c r="Q12" s="2" t="s">
        <v>52</v>
      </c>
      <c r="R12" s="3">
        <v>4</v>
      </c>
      <c r="S12" s="2" t="s">
        <v>52</v>
      </c>
      <c r="T12" s="6"/>
    </row>
    <row r="13" spans="1:20" ht="30" customHeight="1">
      <c r="A13" s="10" t="s">
        <v>343</v>
      </c>
      <c r="B13" s="10" t="s">
        <v>52</v>
      </c>
      <c r="C13" s="10" t="s">
        <v>52</v>
      </c>
      <c r="D13" s="11">
        <v>1</v>
      </c>
      <c r="E13" s="12">
        <f>공종별내역서!F171</f>
        <v>0</v>
      </c>
      <c r="F13" s="12">
        <f t="shared" si="0"/>
        <v>0</v>
      </c>
      <c r="G13" s="12">
        <f>공종별내역서!H171</f>
        <v>0</v>
      </c>
      <c r="H13" s="12">
        <f t="shared" si="1"/>
        <v>0</v>
      </c>
      <c r="I13" s="12">
        <f>공종별내역서!J171</f>
        <v>0</v>
      </c>
      <c r="J13" s="12">
        <f t="shared" si="2"/>
        <v>0</v>
      </c>
      <c r="K13" s="12">
        <f t="shared" si="3"/>
        <v>0</v>
      </c>
      <c r="L13" s="12">
        <f t="shared" si="4"/>
        <v>0</v>
      </c>
      <c r="M13" s="10" t="s">
        <v>52</v>
      </c>
      <c r="N13" s="2" t="s">
        <v>344</v>
      </c>
      <c r="O13" s="2" t="s">
        <v>52</v>
      </c>
      <c r="P13" s="2" t="s">
        <v>330</v>
      </c>
      <c r="Q13" s="2" t="s">
        <v>52</v>
      </c>
      <c r="R13" s="3">
        <v>4</v>
      </c>
      <c r="S13" s="2" t="s">
        <v>52</v>
      </c>
      <c r="T13" s="6"/>
    </row>
    <row r="14" spans="1:20" ht="30" customHeight="1">
      <c r="A14" s="10" t="s">
        <v>348</v>
      </c>
      <c r="B14" s="10" t="s">
        <v>52</v>
      </c>
      <c r="C14" s="10" t="s">
        <v>52</v>
      </c>
      <c r="D14" s="11">
        <v>1</v>
      </c>
      <c r="E14" s="12">
        <f>공종별내역서!F195</f>
        <v>0</v>
      </c>
      <c r="F14" s="12">
        <f t="shared" si="0"/>
        <v>0</v>
      </c>
      <c r="G14" s="12">
        <f>공종별내역서!H195</f>
        <v>0</v>
      </c>
      <c r="H14" s="12">
        <f t="shared" si="1"/>
        <v>0</v>
      </c>
      <c r="I14" s="12">
        <f>공종별내역서!J195</f>
        <v>0</v>
      </c>
      <c r="J14" s="12">
        <f t="shared" si="2"/>
        <v>0</v>
      </c>
      <c r="K14" s="12">
        <f t="shared" si="3"/>
        <v>0</v>
      </c>
      <c r="L14" s="12">
        <f t="shared" si="4"/>
        <v>0</v>
      </c>
      <c r="M14" s="10" t="s">
        <v>52</v>
      </c>
      <c r="N14" s="2" t="s">
        <v>349</v>
      </c>
      <c r="O14" s="2" t="s">
        <v>52</v>
      </c>
      <c r="P14" s="2" t="s">
        <v>330</v>
      </c>
      <c r="Q14" s="2" t="s">
        <v>52</v>
      </c>
      <c r="R14" s="3">
        <v>4</v>
      </c>
      <c r="S14" s="2" t="s">
        <v>52</v>
      </c>
      <c r="T14" s="6"/>
    </row>
    <row r="15" spans="1:20" ht="30" customHeight="1">
      <c r="A15" s="10" t="s">
        <v>353</v>
      </c>
      <c r="B15" s="10" t="s">
        <v>52</v>
      </c>
      <c r="C15" s="10" t="s">
        <v>52</v>
      </c>
      <c r="D15" s="11">
        <v>1</v>
      </c>
      <c r="E15" s="12">
        <f>공종별내역서!F219</f>
        <v>0</v>
      </c>
      <c r="F15" s="12">
        <f t="shared" si="0"/>
        <v>0</v>
      </c>
      <c r="G15" s="12">
        <f>공종별내역서!H219</f>
        <v>0</v>
      </c>
      <c r="H15" s="12">
        <f t="shared" si="1"/>
        <v>0</v>
      </c>
      <c r="I15" s="12">
        <f>공종별내역서!J219</f>
        <v>0</v>
      </c>
      <c r="J15" s="12">
        <f t="shared" si="2"/>
        <v>0</v>
      </c>
      <c r="K15" s="12">
        <f t="shared" si="3"/>
        <v>0</v>
      </c>
      <c r="L15" s="12">
        <f t="shared" si="4"/>
        <v>0</v>
      </c>
      <c r="M15" s="10" t="s">
        <v>52</v>
      </c>
      <c r="N15" s="2" t="s">
        <v>354</v>
      </c>
      <c r="O15" s="2" t="s">
        <v>52</v>
      </c>
      <c r="P15" s="2" t="s">
        <v>330</v>
      </c>
      <c r="Q15" s="2" t="s">
        <v>52</v>
      </c>
      <c r="R15" s="3">
        <v>4</v>
      </c>
      <c r="S15" s="2" t="s">
        <v>52</v>
      </c>
      <c r="T15" s="6"/>
    </row>
    <row r="16" spans="1:20" ht="3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T16" s="5"/>
    </row>
    <row r="17" spans="1:20" ht="3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T17" s="5"/>
    </row>
    <row r="18" spans="1:20" ht="3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T18" s="5"/>
    </row>
    <row r="19" spans="1:20" ht="3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5"/>
    </row>
    <row r="20" spans="1:20" ht="3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5"/>
    </row>
    <row r="21" spans="1:20" ht="3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5"/>
    </row>
    <row r="22" spans="1:20" ht="3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5"/>
    </row>
    <row r="23" spans="1:20" ht="3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5"/>
    </row>
    <row r="24" spans="1:20" ht="3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5"/>
    </row>
    <row r="25" spans="1:20" ht="30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5"/>
    </row>
    <row r="26" spans="1:20" ht="30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5"/>
    </row>
    <row r="27" spans="1:20" ht="30" customHeight="1">
      <c r="A27" s="10" t="s">
        <v>288</v>
      </c>
      <c r="B27" s="11"/>
      <c r="C27" s="11"/>
      <c r="D27" s="11"/>
      <c r="E27" s="11"/>
      <c r="F27" s="12">
        <f>F5</f>
        <v>0</v>
      </c>
      <c r="G27" s="11"/>
      <c r="H27" s="12">
        <f>H5</f>
        <v>0</v>
      </c>
      <c r="I27" s="11"/>
      <c r="J27" s="12">
        <f>J5</f>
        <v>0</v>
      </c>
      <c r="K27" s="11"/>
      <c r="L27" s="12">
        <f>L5</f>
        <v>0</v>
      </c>
      <c r="M27" s="11"/>
      <c r="T27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19"/>
  <sheetViews>
    <sheetView view="pageBreakPreview" zoomScale="85" zoomScaleNormal="100" zoomScaleSheetLayoutView="85"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48" ht="30" customHeight="1">
      <c r="A2" s="63" t="s">
        <v>2</v>
      </c>
      <c r="B2" s="63" t="s">
        <v>3</v>
      </c>
      <c r="C2" s="63" t="s">
        <v>4</v>
      </c>
      <c r="D2" s="63" t="s">
        <v>5</v>
      </c>
      <c r="E2" s="63" t="s">
        <v>6</v>
      </c>
      <c r="F2" s="63"/>
      <c r="G2" s="63" t="s">
        <v>9</v>
      </c>
      <c r="H2" s="63"/>
      <c r="I2" s="63" t="s">
        <v>10</v>
      </c>
      <c r="J2" s="63"/>
      <c r="K2" s="63" t="s">
        <v>11</v>
      </c>
      <c r="L2" s="63"/>
      <c r="M2" s="63" t="s">
        <v>12</v>
      </c>
      <c r="N2" s="65" t="s">
        <v>20</v>
      </c>
      <c r="O2" s="65" t="s">
        <v>14</v>
      </c>
      <c r="P2" s="65" t="s">
        <v>21</v>
      </c>
      <c r="Q2" s="65" t="s">
        <v>13</v>
      </c>
      <c r="R2" s="65" t="s">
        <v>22</v>
      </c>
      <c r="S2" s="65" t="s">
        <v>23</v>
      </c>
      <c r="T2" s="65" t="s">
        <v>24</v>
      </c>
      <c r="U2" s="65" t="s">
        <v>25</v>
      </c>
      <c r="V2" s="65" t="s">
        <v>26</v>
      </c>
      <c r="W2" s="65" t="s">
        <v>27</v>
      </c>
      <c r="X2" s="65" t="s">
        <v>28</v>
      </c>
      <c r="Y2" s="65" t="s">
        <v>29</v>
      </c>
      <c r="Z2" s="65" t="s">
        <v>30</v>
      </c>
      <c r="AA2" s="65" t="s">
        <v>31</v>
      </c>
      <c r="AB2" s="65" t="s">
        <v>32</v>
      </c>
      <c r="AC2" s="65" t="s">
        <v>33</v>
      </c>
      <c r="AD2" s="65" t="s">
        <v>34</v>
      </c>
      <c r="AE2" s="65" t="s">
        <v>35</v>
      </c>
      <c r="AF2" s="65" t="s">
        <v>36</v>
      </c>
      <c r="AG2" s="65" t="s">
        <v>37</v>
      </c>
      <c r="AH2" s="65" t="s">
        <v>38</v>
      </c>
      <c r="AI2" s="65" t="s">
        <v>39</v>
      </c>
      <c r="AJ2" s="65" t="s">
        <v>40</v>
      </c>
      <c r="AK2" s="65" t="s">
        <v>41</v>
      </c>
      <c r="AL2" s="65" t="s">
        <v>42</v>
      </c>
      <c r="AM2" s="65" t="s">
        <v>43</v>
      </c>
      <c r="AN2" s="65" t="s">
        <v>44</v>
      </c>
      <c r="AO2" s="65" t="s">
        <v>45</v>
      </c>
      <c r="AP2" s="65" t="s">
        <v>46</v>
      </c>
      <c r="AQ2" s="65" t="s">
        <v>47</v>
      </c>
      <c r="AR2" s="65" t="s">
        <v>48</v>
      </c>
      <c r="AS2" s="65" t="s">
        <v>16</v>
      </c>
      <c r="AT2" s="65" t="s">
        <v>17</v>
      </c>
      <c r="AU2" s="65" t="s">
        <v>49</v>
      </c>
      <c r="AV2" s="65" t="s">
        <v>50</v>
      </c>
    </row>
    <row r="3" spans="1:48" ht="30" customHeight="1">
      <c r="A3" s="63"/>
      <c r="B3" s="63"/>
      <c r="C3" s="63"/>
      <c r="D3" s="6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63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</row>
    <row r="4" spans="1:48" ht="30" customHeight="1">
      <c r="A4" s="13" t="s">
        <v>58</v>
      </c>
      <c r="B4" s="14" t="s">
        <v>60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"/>
      <c r="O4" s="8"/>
      <c r="P4" s="8"/>
      <c r="Q4" s="7" t="s">
        <v>59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ht="30" customHeight="1">
      <c r="A5" s="10" t="s">
        <v>61</v>
      </c>
      <c r="B5" s="10" t="s">
        <v>62</v>
      </c>
      <c r="C5" s="10" t="s">
        <v>63</v>
      </c>
      <c r="D5" s="11">
        <v>200</v>
      </c>
      <c r="E5" s="15">
        <f>TRUNC(일위대가목록!E4,0)</f>
        <v>0</v>
      </c>
      <c r="F5" s="15">
        <f t="shared" ref="F5:F36" si="0">TRUNC(E5*D5, 0)</f>
        <v>0</v>
      </c>
      <c r="G5" s="15">
        <f>TRUNC(일위대가목록!F4,0)</f>
        <v>0</v>
      </c>
      <c r="H5" s="15">
        <f t="shared" ref="H5:H36" si="1">TRUNC(G5*D5, 0)</f>
        <v>0</v>
      </c>
      <c r="I5" s="15">
        <f>TRUNC(일위대가목록!G4,0)</f>
        <v>0</v>
      </c>
      <c r="J5" s="15">
        <f t="shared" ref="J5:J36" si="2">TRUNC(I5*D5, 0)</f>
        <v>0</v>
      </c>
      <c r="K5" s="15">
        <f t="shared" ref="K5:K36" si="3">TRUNC(E5+G5+I5, 0)</f>
        <v>0</v>
      </c>
      <c r="L5" s="15">
        <f t="shared" ref="L5:L36" si="4">TRUNC(F5+H5+J5, 0)</f>
        <v>0</v>
      </c>
      <c r="M5" s="10"/>
      <c r="N5" s="2" t="s">
        <v>65</v>
      </c>
      <c r="O5" s="2" t="s">
        <v>52</v>
      </c>
      <c r="P5" s="2" t="s">
        <v>52</v>
      </c>
      <c r="Q5" s="2" t="s">
        <v>59</v>
      </c>
      <c r="R5" s="2" t="s">
        <v>66</v>
      </c>
      <c r="S5" s="2" t="s">
        <v>67</v>
      </c>
      <c r="T5" s="2" t="s">
        <v>67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68</v>
      </c>
      <c r="AV5" s="3">
        <v>282</v>
      </c>
    </row>
    <row r="6" spans="1:48" ht="30" customHeight="1">
      <c r="A6" s="10" t="s">
        <v>69</v>
      </c>
      <c r="B6" s="10" t="s">
        <v>70</v>
      </c>
      <c r="C6" s="10" t="s">
        <v>63</v>
      </c>
      <c r="D6" s="11">
        <v>967.5</v>
      </c>
      <c r="E6" s="15">
        <f>TRUNC(일위대가목록!E5,0)</f>
        <v>0</v>
      </c>
      <c r="F6" s="15">
        <f t="shared" si="0"/>
        <v>0</v>
      </c>
      <c r="G6" s="15">
        <f>TRUNC(일위대가목록!F5,0)</f>
        <v>0</v>
      </c>
      <c r="H6" s="15">
        <f t="shared" si="1"/>
        <v>0</v>
      </c>
      <c r="I6" s="15">
        <f>TRUNC(일위대가목록!G5,0)</f>
        <v>0</v>
      </c>
      <c r="J6" s="15">
        <f t="shared" si="2"/>
        <v>0</v>
      </c>
      <c r="K6" s="15">
        <f t="shared" si="3"/>
        <v>0</v>
      </c>
      <c r="L6" s="15">
        <f t="shared" si="4"/>
        <v>0</v>
      </c>
      <c r="M6" s="10"/>
      <c r="N6" s="2" t="s">
        <v>72</v>
      </c>
      <c r="O6" s="2" t="s">
        <v>52</v>
      </c>
      <c r="P6" s="2" t="s">
        <v>52</v>
      </c>
      <c r="Q6" s="2" t="s">
        <v>59</v>
      </c>
      <c r="R6" s="2" t="s">
        <v>66</v>
      </c>
      <c r="S6" s="2" t="s">
        <v>67</v>
      </c>
      <c r="T6" s="2" t="s">
        <v>67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73</v>
      </c>
      <c r="AV6" s="3">
        <v>283</v>
      </c>
    </row>
    <row r="7" spans="1:48" ht="30" customHeight="1">
      <c r="A7" s="10" t="s">
        <v>69</v>
      </c>
      <c r="B7" s="10" t="s">
        <v>74</v>
      </c>
      <c r="C7" s="10" t="s">
        <v>63</v>
      </c>
      <c r="D7" s="11">
        <v>100</v>
      </c>
      <c r="E7" s="15">
        <f>TRUNC(일위대가목록!E6,0)</f>
        <v>0</v>
      </c>
      <c r="F7" s="15">
        <f t="shared" si="0"/>
        <v>0</v>
      </c>
      <c r="G7" s="15">
        <f>TRUNC(일위대가목록!F6,0)</f>
        <v>0</v>
      </c>
      <c r="H7" s="15">
        <f t="shared" si="1"/>
        <v>0</v>
      </c>
      <c r="I7" s="15">
        <f>TRUNC(일위대가목록!G6,0)</f>
        <v>0</v>
      </c>
      <c r="J7" s="15">
        <f t="shared" si="2"/>
        <v>0</v>
      </c>
      <c r="K7" s="15">
        <f t="shared" si="3"/>
        <v>0</v>
      </c>
      <c r="L7" s="15">
        <f t="shared" si="4"/>
        <v>0</v>
      </c>
      <c r="M7" s="10"/>
      <c r="N7" s="2" t="s">
        <v>76</v>
      </c>
      <c r="O7" s="2" t="s">
        <v>52</v>
      </c>
      <c r="P7" s="2" t="s">
        <v>52</v>
      </c>
      <c r="Q7" s="2" t="s">
        <v>59</v>
      </c>
      <c r="R7" s="2" t="s">
        <v>66</v>
      </c>
      <c r="S7" s="2" t="s">
        <v>67</v>
      </c>
      <c r="T7" s="2" t="s">
        <v>67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77</v>
      </c>
      <c r="AV7" s="3">
        <v>284</v>
      </c>
    </row>
    <row r="8" spans="1:48" ht="30" customHeight="1">
      <c r="A8" s="10" t="s">
        <v>69</v>
      </c>
      <c r="B8" s="10" t="s">
        <v>78</v>
      </c>
      <c r="C8" s="10" t="s">
        <v>63</v>
      </c>
      <c r="D8" s="11">
        <v>24.5</v>
      </c>
      <c r="E8" s="15">
        <f>TRUNC(일위대가목록!E7,0)</f>
        <v>0</v>
      </c>
      <c r="F8" s="15">
        <f t="shared" si="0"/>
        <v>0</v>
      </c>
      <c r="G8" s="15">
        <f>TRUNC(일위대가목록!F7,0)</f>
        <v>0</v>
      </c>
      <c r="H8" s="15">
        <f t="shared" si="1"/>
        <v>0</v>
      </c>
      <c r="I8" s="15">
        <f>TRUNC(일위대가목록!G7,0)</f>
        <v>0</v>
      </c>
      <c r="J8" s="15">
        <f t="shared" si="2"/>
        <v>0</v>
      </c>
      <c r="K8" s="15">
        <f t="shared" si="3"/>
        <v>0</v>
      </c>
      <c r="L8" s="15">
        <f t="shared" si="4"/>
        <v>0</v>
      </c>
      <c r="M8" s="10"/>
      <c r="N8" s="2" t="s">
        <v>80</v>
      </c>
      <c r="O8" s="2" t="s">
        <v>52</v>
      </c>
      <c r="P8" s="2" t="s">
        <v>52</v>
      </c>
      <c r="Q8" s="2" t="s">
        <v>59</v>
      </c>
      <c r="R8" s="2" t="s">
        <v>66</v>
      </c>
      <c r="S8" s="2" t="s">
        <v>67</v>
      </c>
      <c r="T8" s="2" t="s">
        <v>67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81</v>
      </c>
      <c r="AV8" s="3">
        <v>285</v>
      </c>
    </row>
    <row r="9" spans="1:48" ht="30" customHeight="1">
      <c r="A9" s="10" t="s">
        <v>69</v>
      </c>
      <c r="B9" s="10" t="s">
        <v>82</v>
      </c>
      <c r="C9" s="10" t="s">
        <v>63</v>
      </c>
      <c r="D9" s="11">
        <v>101</v>
      </c>
      <c r="E9" s="15">
        <f>TRUNC(일위대가목록!E8,0)</f>
        <v>0</v>
      </c>
      <c r="F9" s="15">
        <f t="shared" si="0"/>
        <v>0</v>
      </c>
      <c r="G9" s="15">
        <f>TRUNC(일위대가목록!F8,0)</f>
        <v>0</v>
      </c>
      <c r="H9" s="15">
        <f t="shared" si="1"/>
        <v>0</v>
      </c>
      <c r="I9" s="15">
        <f>TRUNC(일위대가목록!G8,0)</f>
        <v>0</v>
      </c>
      <c r="J9" s="15">
        <f t="shared" si="2"/>
        <v>0</v>
      </c>
      <c r="K9" s="15">
        <f t="shared" si="3"/>
        <v>0</v>
      </c>
      <c r="L9" s="15">
        <f t="shared" si="4"/>
        <v>0</v>
      </c>
      <c r="M9" s="10"/>
      <c r="N9" s="2" t="s">
        <v>84</v>
      </c>
      <c r="O9" s="2" t="s">
        <v>52</v>
      </c>
      <c r="P9" s="2" t="s">
        <v>52</v>
      </c>
      <c r="Q9" s="2" t="s">
        <v>59</v>
      </c>
      <c r="R9" s="2" t="s">
        <v>66</v>
      </c>
      <c r="S9" s="2" t="s">
        <v>67</v>
      </c>
      <c r="T9" s="2" t="s">
        <v>67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85</v>
      </c>
      <c r="AV9" s="3">
        <v>286</v>
      </c>
    </row>
    <row r="10" spans="1:48" ht="30" customHeight="1">
      <c r="A10" s="10" t="s">
        <v>69</v>
      </c>
      <c r="B10" s="10" t="s">
        <v>86</v>
      </c>
      <c r="C10" s="10" t="s">
        <v>63</v>
      </c>
      <c r="D10" s="11">
        <v>9</v>
      </c>
      <c r="E10" s="15">
        <f>TRUNC(일위대가목록!E9,0)</f>
        <v>0</v>
      </c>
      <c r="F10" s="15">
        <f t="shared" si="0"/>
        <v>0</v>
      </c>
      <c r="G10" s="15">
        <f>TRUNC(일위대가목록!F9,0)</f>
        <v>0</v>
      </c>
      <c r="H10" s="15">
        <f t="shared" si="1"/>
        <v>0</v>
      </c>
      <c r="I10" s="15">
        <f>TRUNC(일위대가목록!G9,0)</f>
        <v>0</v>
      </c>
      <c r="J10" s="15">
        <f t="shared" si="2"/>
        <v>0</v>
      </c>
      <c r="K10" s="15">
        <f t="shared" si="3"/>
        <v>0</v>
      </c>
      <c r="L10" s="15">
        <f t="shared" si="4"/>
        <v>0</v>
      </c>
      <c r="M10" s="10"/>
      <c r="N10" s="2" t="s">
        <v>88</v>
      </c>
      <c r="O10" s="2" t="s">
        <v>52</v>
      </c>
      <c r="P10" s="2" t="s">
        <v>52</v>
      </c>
      <c r="Q10" s="2" t="s">
        <v>59</v>
      </c>
      <c r="R10" s="2" t="s">
        <v>66</v>
      </c>
      <c r="S10" s="2" t="s">
        <v>67</v>
      </c>
      <c r="T10" s="2" t="s">
        <v>67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2" t="s">
        <v>52</v>
      </c>
      <c r="AS10" s="2" t="s">
        <v>52</v>
      </c>
      <c r="AT10" s="3"/>
      <c r="AU10" s="2" t="s">
        <v>89</v>
      </c>
      <c r="AV10" s="3">
        <v>287</v>
      </c>
    </row>
    <row r="11" spans="1:48" ht="30" customHeight="1">
      <c r="A11" s="10" t="s">
        <v>90</v>
      </c>
      <c r="B11" s="10" t="s">
        <v>91</v>
      </c>
      <c r="C11" s="10" t="s">
        <v>92</v>
      </c>
      <c r="D11" s="11">
        <v>357</v>
      </c>
      <c r="E11" s="15">
        <f>TRUNC(일위대가목록!E11,0)</f>
        <v>0</v>
      </c>
      <c r="F11" s="15">
        <f t="shared" si="0"/>
        <v>0</v>
      </c>
      <c r="G11" s="15">
        <f>TRUNC(일위대가목록!F11,0)</f>
        <v>0</v>
      </c>
      <c r="H11" s="15">
        <f t="shared" si="1"/>
        <v>0</v>
      </c>
      <c r="I11" s="15">
        <f>TRUNC(일위대가목록!G11,0)</f>
        <v>0</v>
      </c>
      <c r="J11" s="15">
        <f t="shared" si="2"/>
        <v>0</v>
      </c>
      <c r="K11" s="15">
        <f t="shared" si="3"/>
        <v>0</v>
      </c>
      <c r="L11" s="15">
        <f t="shared" si="4"/>
        <v>0</v>
      </c>
      <c r="M11" s="10"/>
      <c r="N11" s="2" t="s">
        <v>94</v>
      </c>
      <c r="O11" s="2" t="s">
        <v>52</v>
      </c>
      <c r="P11" s="2" t="s">
        <v>52</v>
      </c>
      <c r="Q11" s="2" t="s">
        <v>59</v>
      </c>
      <c r="R11" s="2" t="s">
        <v>66</v>
      </c>
      <c r="S11" s="2" t="s">
        <v>67</v>
      </c>
      <c r="T11" s="2" t="s">
        <v>67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2" t="s">
        <v>52</v>
      </c>
      <c r="AS11" s="2" t="s">
        <v>52</v>
      </c>
      <c r="AT11" s="3"/>
      <c r="AU11" s="2" t="s">
        <v>95</v>
      </c>
      <c r="AV11" s="3">
        <v>288</v>
      </c>
    </row>
    <row r="12" spans="1:48" ht="30" customHeight="1">
      <c r="A12" s="10" t="s">
        <v>90</v>
      </c>
      <c r="B12" s="10" t="s">
        <v>96</v>
      </c>
      <c r="C12" s="10" t="s">
        <v>92</v>
      </c>
      <c r="D12" s="11">
        <v>18</v>
      </c>
      <c r="E12" s="15">
        <f>TRUNC(일위대가목록!E12,0)</f>
        <v>0</v>
      </c>
      <c r="F12" s="15">
        <f t="shared" si="0"/>
        <v>0</v>
      </c>
      <c r="G12" s="15">
        <f>TRUNC(일위대가목록!F12,0)</f>
        <v>0</v>
      </c>
      <c r="H12" s="15">
        <f t="shared" si="1"/>
        <v>0</v>
      </c>
      <c r="I12" s="15">
        <f>TRUNC(일위대가목록!G12,0)</f>
        <v>0</v>
      </c>
      <c r="J12" s="15">
        <f t="shared" si="2"/>
        <v>0</v>
      </c>
      <c r="K12" s="15">
        <f t="shared" si="3"/>
        <v>0</v>
      </c>
      <c r="L12" s="15">
        <f t="shared" si="4"/>
        <v>0</v>
      </c>
      <c r="M12" s="10"/>
      <c r="N12" s="2" t="s">
        <v>98</v>
      </c>
      <c r="O12" s="2" t="s">
        <v>52</v>
      </c>
      <c r="P12" s="2" t="s">
        <v>52</v>
      </c>
      <c r="Q12" s="2" t="s">
        <v>59</v>
      </c>
      <c r="R12" s="2" t="s">
        <v>66</v>
      </c>
      <c r="S12" s="2" t="s">
        <v>67</v>
      </c>
      <c r="T12" s="2" t="s">
        <v>67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" t="s">
        <v>52</v>
      </c>
      <c r="AS12" s="2" t="s">
        <v>52</v>
      </c>
      <c r="AT12" s="3"/>
      <c r="AU12" s="2" t="s">
        <v>99</v>
      </c>
      <c r="AV12" s="3">
        <v>289</v>
      </c>
    </row>
    <row r="13" spans="1:48" ht="30" customHeight="1">
      <c r="A13" s="10" t="s">
        <v>90</v>
      </c>
      <c r="B13" s="10" t="s">
        <v>100</v>
      </c>
      <c r="C13" s="10" t="s">
        <v>92</v>
      </c>
      <c r="D13" s="11">
        <v>2</v>
      </c>
      <c r="E13" s="15">
        <f>TRUNC(일위대가목록!E13,0)</f>
        <v>0</v>
      </c>
      <c r="F13" s="15">
        <f t="shared" si="0"/>
        <v>0</v>
      </c>
      <c r="G13" s="15">
        <f>TRUNC(일위대가목록!F13,0)</f>
        <v>0</v>
      </c>
      <c r="H13" s="15">
        <f t="shared" si="1"/>
        <v>0</v>
      </c>
      <c r="I13" s="15">
        <f>TRUNC(일위대가목록!G13,0)</f>
        <v>0</v>
      </c>
      <c r="J13" s="15">
        <f t="shared" si="2"/>
        <v>0</v>
      </c>
      <c r="K13" s="15">
        <f t="shared" si="3"/>
        <v>0</v>
      </c>
      <c r="L13" s="15">
        <f t="shared" si="4"/>
        <v>0</v>
      </c>
      <c r="M13" s="10"/>
      <c r="N13" s="2" t="s">
        <v>102</v>
      </c>
      <c r="O13" s="2" t="s">
        <v>52</v>
      </c>
      <c r="P13" s="2" t="s">
        <v>52</v>
      </c>
      <c r="Q13" s="2" t="s">
        <v>59</v>
      </c>
      <c r="R13" s="2" t="s">
        <v>66</v>
      </c>
      <c r="S13" s="2" t="s">
        <v>67</v>
      </c>
      <c r="T13" s="2" t="s">
        <v>67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 t="s">
        <v>52</v>
      </c>
      <c r="AS13" s="2" t="s">
        <v>52</v>
      </c>
      <c r="AT13" s="3"/>
      <c r="AU13" s="2" t="s">
        <v>103</v>
      </c>
      <c r="AV13" s="3">
        <v>290</v>
      </c>
    </row>
    <row r="14" spans="1:48" ht="30" customHeight="1">
      <c r="A14" s="10" t="s">
        <v>90</v>
      </c>
      <c r="B14" s="10" t="s">
        <v>104</v>
      </c>
      <c r="C14" s="10" t="s">
        <v>92</v>
      </c>
      <c r="D14" s="11">
        <v>32</v>
      </c>
      <c r="E14" s="15">
        <f>TRUNC(일위대가목록!E14,0)</f>
        <v>0</v>
      </c>
      <c r="F14" s="15">
        <f t="shared" si="0"/>
        <v>0</v>
      </c>
      <c r="G14" s="15">
        <f>TRUNC(일위대가목록!F14,0)</f>
        <v>0</v>
      </c>
      <c r="H14" s="15">
        <f t="shared" si="1"/>
        <v>0</v>
      </c>
      <c r="I14" s="15">
        <f>TRUNC(일위대가목록!G14,0)</f>
        <v>0</v>
      </c>
      <c r="J14" s="15">
        <f t="shared" si="2"/>
        <v>0</v>
      </c>
      <c r="K14" s="15">
        <f t="shared" si="3"/>
        <v>0</v>
      </c>
      <c r="L14" s="15">
        <f t="shared" si="4"/>
        <v>0</v>
      </c>
      <c r="M14" s="10"/>
      <c r="N14" s="2" t="s">
        <v>106</v>
      </c>
      <c r="O14" s="2" t="s">
        <v>52</v>
      </c>
      <c r="P14" s="2" t="s">
        <v>52</v>
      </c>
      <c r="Q14" s="2" t="s">
        <v>59</v>
      </c>
      <c r="R14" s="2" t="s">
        <v>66</v>
      </c>
      <c r="S14" s="2" t="s">
        <v>67</v>
      </c>
      <c r="T14" s="2" t="s">
        <v>67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2" t="s">
        <v>52</v>
      </c>
      <c r="AS14" s="2" t="s">
        <v>52</v>
      </c>
      <c r="AT14" s="3"/>
      <c r="AU14" s="2" t="s">
        <v>107</v>
      </c>
      <c r="AV14" s="3">
        <v>291</v>
      </c>
    </row>
    <row r="15" spans="1:48" ht="30" customHeight="1">
      <c r="A15" s="10" t="s">
        <v>90</v>
      </c>
      <c r="B15" s="10" t="s">
        <v>108</v>
      </c>
      <c r="C15" s="10" t="s">
        <v>92</v>
      </c>
      <c r="D15" s="11">
        <v>3</v>
      </c>
      <c r="E15" s="15">
        <f>TRUNC(일위대가목록!E15,0)</f>
        <v>0</v>
      </c>
      <c r="F15" s="15">
        <f t="shared" si="0"/>
        <v>0</v>
      </c>
      <c r="G15" s="15">
        <f>TRUNC(일위대가목록!F15,0)</f>
        <v>0</v>
      </c>
      <c r="H15" s="15">
        <f t="shared" si="1"/>
        <v>0</v>
      </c>
      <c r="I15" s="15">
        <f>TRUNC(일위대가목록!G15,0)</f>
        <v>0</v>
      </c>
      <c r="J15" s="15">
        <f t="shared" si="2"/>
        <v>0</v>
      </c>
      <c r="K15" s="15">
        <f t="shared" si="3"/>
        <v>0</v>
      </c>
      <c r="L15" s="15">
        <f t="shared" si="4"/>
        <v>0</v>
      </c>
      <c r="M15" s="10"/>
      <c r="N15" s="2" t="s">
        <v>110</v>
      </c>
      <c r="O15" s="2" t="s">
        <v>52</v>
      </c>
      <c r="P15" s="2" t="s">
        <v>52</v>
      </c>
      <c r="Q15" s="2" t="s">
        <v>59</v>
      </c>
      <c r="R15" s="2" t="s">
        <v>66</v>
      </c>
      <c r="S15" s="2" t="s">
        <v>67</v>
      </c>
      <c r="T15" s="2" t="s">
        <v>67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2" t="s">
        <v>52</v>
      </c>
      <c r="AS15" s="2" t="s">
        <v>52</v>
      </c>
      <c r="AT15" s="3"/>
      <c r="AU15" s="2" t="s">
        <v>111</v>
      </c>
      <c r="AV15" s="3">
        <v>292</v>
      </c>
    </row>
    <row r="16" spans="1:48" ht="30" customHeight="1">
      <c r="A16" s="10" t="s">
        <v>112</v>
      </c>
      <c r="B16" s="10" t="s">
        <v>113</v>
      </c>
      <c r="C16" s="10" t="s">
        <v>92</v>
      </c>
      <c r="D16" s="11">
        <v>22</v>
      </c>
      <c r="E16" s="15">
        <f>TRUNC(일위대가목록!E16,0)</f>
        <v>0</v>
      </c>
      <c r="F16" s="15">
        <f t="shared" si="0"/>
        <v>0</v>
      </c>
      <c r="G16" s="15">
        <f>TRUNC(일위대가목록!F16,0)</f>
        <v>0</v>
      </c>
      <c r="H16" s="15">
        <f t="shared" si="1"/>
        <v>0</v>
      </c>
      <c r="I16" s="15">
        <f>TRUNC(일위대가목록!G16,0)</f>
        <v>0</v>
      </c>
      <c r="J16" s="15">
        <f t="shared" si="2"/>
        <v>0</v>
      </c>
      <c r="K16" s="15">
        <f t="shared" si="3"/>
        <v>0</v>
      </c>
      <c r="L16" s="15">
        <f t="shared" si="4"/>
        <v>0</v>
      </c>
      <c r="M16" s="10"/>
      <c r="N16" s="2" t="s">
        <v>115</v>
      </c>
      <c r="O16" s="2" t="s">
        <v>52</v>
      </c>
      <c r="P16" s="2" t="s">
        <v>52</v>
      </c>
      <c r="Q16" s="2" t="s">
        <v>59</v>
      </c>
      <c r="R16" s="2" t="s">
        <v>66</v>
      </c>
      <c r="S16" s="2" t="s">
        <v>67</v>
      </c>
      <c r="T16" s="2" t="s">
        <v>67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2" t="s">
        <v>52</v>
      </c>
      <c r="AS16" s="2" t="s">
        <v>52</v>
      </c>
      <c r="AT16" s="3"/>
      <c r="AU16" s="2" t="s">
        <v>116</v>
      </c>
      <c r="AV16" s="3">
        <v>293</v>
      </c>
    </row>
    <row r="17" spans="1:48" ht="30" customHeight="1">
      <c r="A17" s="10" t="s">
        <v>117</v>
      </c>
      <c r="B17" s="10" t="s">
        <v>113</v>
      </c>
      <c r="C17" s="10" t="s">
        <v>92</v>
      </c>
      <c r="D17" s="11">
        <v>8</v>
      </c>
      <c r="E17" s="15">
        <f>TRUNC(일위대가목록!E17,0)</f>
        <v>0</v>
      </c>
      <c r="F17" s="15">
        <f t="shared" si="0"/>
        <v>0</v>
      </c>
      <c r="G17" s="15">
        <f>TRUNC(일위대가목록!F17,0)</f>
        <v>0</v>
      </c>
      <c r="H17" s="15">
        <f t="shared" si="1"/>
        <v>0</v>
      </c>
      <c r="I17" s="15">
        <f>TRUNC(일위대가목록!G17,0)</f>
        <v>0</v>
      </c>
      <c r="J17" s="15">
        <f t="shared" si="2"/>
        <v>0</v>
      </c>
      <c r="K17" s="15">
        <f t="shared" si="3"/>
        <v>0</v>
      </c>
      <c r="L17" s="15">
        <f t="shared" si="4"/>
        <v>0</v>
      </c>
      <c r="M17" s="10"/>
      <c r="N17" s="2" t="s">
        <v>119</v>
      </c>
      <c r="O17" s="2" t="s">
        <v>52</v>
      </c>
      <c r="P17" s="2" t="s">
        <v>52</v>
      </c>
      <c r="Q17" s="2" t="s">
        <v>59</v>
      </c>
      <c r="R17" s="2" t="s">
        <v>66</v>
      </c>
      <c r="S17" s="2" t="s">
        <v>67</v>
      </c>
      <c r="T17" s="2" t="s">
        <v>67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2" t="s">
        <v>52</v>
      </c>
      <c r="AS17" s="2" t="s">
        <v>52</v>
      </c>
      <c r="AT17" s="3"/>
      <c r="AU17" s="2" t="s">
        <v>120</v>
      </c>
      <c r="AV17" s="3">
        <v>294</v>
      </c>
    </row>
    <row r="18" spans="1:48" ht="30" customHeight="1">
      <c r="A18" s="10" t="s">
        <v>121</v>
      </c>
      <c r="B18" s="10" t="s">
        <v>122</v>
      </c>
      <c r="C18" s="10" t="s">
        <v>123</v>
      </c>
      <c r="D18" s="11">
        <v>1457</v>
      </c>
      <c r="E18" s="15">
        <f>TRUNC(일위대가목록!E18,0)</f>
        <v>0</v>
      </c>
      <c r="F18" s="15">
        <f t="shared" si="0"/>
        <v>0</v>
      </c>
      <c r="G18" s="15">
        <f>TRUNC(일위대가목록!F18,0)</f>
        <v>0</v>
      </c>
      <c r="H18" s="15">
        <f t="shared" si="1"/>
        <v>0</v>
      </c>
      <c r="I18" s="15">
        <f>TRUNC(일위대가목록!G18,0)</f>
        <v>0</v>
      </c>
      <c r="J18" s="15">
        <f t="shared" si="2"/>
        <v>0</v>
      </c>
      <c r="K18" s="15">
        <f t="shared" si="3"/>
        <v>0</v>
      </c>
      <c r="L18" s="15">
        <f t="shared" si="4"/>
        <v>0</v>
      </c>
      <c r="M18" s="10"/>
      <c r="N18" s="2" t="s">
        <v>125</v>
      </c>
      <c r="O18" s="2" t="s">
        <v>52</v>
      </c>
      <c r="P18" s="2" t="s">
        <v>52</v>
      </c>
      <c r="Q18" s="2" t="s">
        <v>59</v>
      </c>
      <c r="R18" s="2" t="s">
        <v>66</v>
      </c>
      <c r="S18" s="2" t="s">
        <v>67</v>
      </c>
      <c r="T18" s="2" t="s">
        <v>67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2" t="s">
        <v>52</v>
      </c>
      <c r="AS18" s="2" t="s">
        <v>52</v>
      </c>
      <c r="AT18" s="3"/>
      <c r="AU18" s="2" t="s">
        <v>126</v>
      </c>
      <c r="AV18" s="3">
        <v>295</v>
      </c>
    </row>
    <row r="19" spans="1:48" ht="30" customHeight="1">
      <c r="A19" s="10" t="s">
        <v>121</v>
      </c>
      <c r="B19" s="10" t="s">
        <v>127</v>
      </c>
      <c r="C19" s="10" t="s">
        <v>123</v>
      </c>
      <c r="D19" s="11">
        <v>3257.5</v>
      </c>
      <c r="E19" s="15">
        <f>TRUNC(일위대가목록!E19,0)</f>
        <v>0</v>
      </c>
      <c r="F19" s="15">
        <f t="shared" si="0"/>
        <v>0</v>
      </c>
      <c r="G19" s="15">
        <f>TRUNC(일위대가목록!F19,0)</f>
        <v>0</v>
      </c>
      <c r="H19" s="15">
        <f t="shared" si="1"/>
        <v>0</v>
      </c>
      <c r="I19" s="15">
        <f>TRUNC(일위대가목록!G19,0)</f>
        <v>0</v>
      </c>
      <c r="J19" s="15">
        <f t="shared" si="2"/>
        <v>0</v>
      </c>
      <c r="K19" s="15">
        <f t="shared" si="3"/>
        <v>0</v>
      </c>
      <c r="L19" s="15">
        <f t="shared" si="4"/>
        <v>0</v>
      </c>
      <c r="M19" s="10"/>
      <c r="N19" s="2" t="s">
        <v>129</v>
      </c>
      <c r="O19" s="2" t="s">
        <v>52</v>
      </c>
      <c r="P19" s="2" t="s">
        <v>52</v>
      </c>
      <c r="Q19" s="2" t="s">
        <v>59</v>
      </c>
      <c r="R19" s="2" t="s">
        <v>66</v>
      </c>
      <c r="S19" s="2" t="s">
        <v>67</v>
      </c>
      <c r="T19" s="2" t="s">
        <v>67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2" t="s">
        <v>52</v>
      </c>
      <c r="AS19" s="2" t="s">
        <v>52</v>
      </c>
      <c r="AT19" s="3"/>
      <c r="AU19" s="2" t="s">
        <v>130</v>
      </c>
      <c r="AV19" s="3">
        <v>296</v>
      </c>
    </row>
    <row r="20" spans="1:48" ht="30" customHeight="1">
      <c r="A20" s="10" t="s">
        <v>131</v>
      </c>
      <c r="B20" s="10" t="s">
        <v>132</v>
      </c>
      <c r="C20" s="10" t="s">
        <v>123</v>
      </c>
      <c r="D20" s="11">
        <v>213.5</v>
      </c>
      <c r="E20" s="15">
        <f>TRUNC(일위대가목록!E20,0)</f>
        <v>0</v>
      </c>
      <c r="F20" s="15">
        <f t="shared" si="0"/>
        <v>0</v>
      </c>
      <c r="G20" s="15">
        <f>TRUNC(일위대가목록!F20,0)</f>
        <v>0</v>
      </c>
      <c r="H20" s="15">
        <f t="shared" si="1"/>
        <v>0</v>
      </c>
      <c r="I20" s="15">
        <f>TRUNC(일위대가목록!G20,0)</f>
        <v>0</v>
      </c>
      <c r="J20" s="15">
        <f t="shared" si="2"/>
        <v>0</v>
      </c>
      <c r="K20" s="15">
        <f t="shared" si="3"/>
        <v>0</v>
      </c>
      <c r="L20" s="15">
        <f t="shared" si="4"/>
        <v>0</v>
      </c>
      <c r="M20" s="10"/>
      <c r="N20" s="2" t="s">
        <v>134</v>
      </c>
      <c r="O20" s="2" t="s">
        <v>52</v>
      </c>
      <c r="P20" s="2" t="s">
        <v>52</v>
      </c>
      <c r="Q20" s="2" t="s">
        <v>59</v>
      </c>
      <c r="R20" s="2" t="s">
        <v>66</v>
      </c>
      <c r="S20" s="2" t="s">
        <v>67</v>
      </c>
      <c r="T20" s="2" t="s">
        <v>67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2" t="s">
        <v>52</v>
      </c>
      <c r="AS20" s="2" t="s">
        <v>52</v>
      </c>
      <c r="AT20" s="3"/>
      <c r="AU20" s="2" t="s">
        <v>135</v>
      </c>
      <c r="AV20" s="3">
        <v>297</v>
      </c>
    </row>
    <row r="21" spans="1:48" ht="30" customHeight="1">
      <c r="A21" s="10" t="s">
        <v>136</v>
      </c>
      <c r="B21" s="10" t="s">
        <v>137</v>
      </c>
      <c r="C21" s="10" t="s">
        <v>92</v>
      </c>
      <c r="D21" s="11">
        <v>3</v>
      </c>
      <c r="E21" s="15">
        <f>TRUNC(일위대가목록!E21,0)</f>
        <v>0</v>
      </c>
      <c r="F21" s="15">
        <f t="shared" si="0"/>
        <v>0</v>
      </c>
      <c r="G21" s="15">
        <f>TRUNC(일위대가목록!F21,0)</f>
        <v>0</v>
      </c>
      <c r="H21" s="15">
        <f t="shared" si="1"/>
        <v>0</v>
      </c>
      <c r="I21" s="15">
        <f>TRUNC(일위대가목록!G21,0)</f>
        <v>0</v>
      </c>
      <c r="J21" s="15">
        <f t="shared" si="2"/>
        <v>0</v>
      </c>
      <c r="K21" s="15">
        <f t="shared" si="3"/>
        <v>0</v>
      </c>
      <c r="L21" s="15">
        <f t="shared" si="4"/>
        <v>0</v>
      </c>
      <c r="M21" s="10"/>
      <c r="N21" s="2" t="s">
        <v>139</v>
      </c>
      <c r="O21" s="2" t="s">
        <v>52</v>
      </c>
      <c r="P21" s="2" t="s">
        <v>52</v>
      </c>
      <c r="Q21" s="2" t="s">
        <v>59</v>
      </c>
      <c r="R21" s="2" t="s">
        <v>66</v>
      </c>
      <c r="S21" s="2" t="s">
        <v>67</v>
      </c>
      <c r="T21" s="2" t="s">
        <v>67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2" t="s">
        <v>52</v>
      </c>
      <c r="AS21" s="2" t="s">
        <v>52</v>
      </c>
      <c r="AT21" s="3"/>
      <c r="AU21" s="2" t="s">
        <v>140</v>
      </c>
      <c r="AV21" s="3">
        <v>298</v>
      </c>
    </row>
    <row r="22" spans="1:48" ht="30" customHeight="1">
      <c r="A22" s="10" t="s">
        <v>141</v>
      </c>
      <c r="B22" s="10" t="s">
        <v>142</v>
      </c>
      <c r="C22" s="10" t="s">
        <v>143</v>
      </c>
      <c r="D22" s="11">
        <v>65</v>
      </c>
      <c r="E22" s="15">
        <f>TRUNC(일위대가목록!E22,0)</f>
        <v>0</v>
      </c>
      <c r="F22" s="15">
        <f t="shared" si="0"/>
        <v>0</v>
      </c>
      <c r="G22" s="15">
        <f>TRUNC(일위대가목록!F22,0)</f>
        <v>0</v>
      </c>
      <c r="H22" s="15">
        <f t="shared" si="1"/>
        <v>0</v>
      </c>
      <c r="I22" s="15">
        <f>TRUNC(일위대가목록!G22,0)</f>
        <v>0</v>
      </c>
      <c r="J22" s="15">
        <f t="shared" si="2"/>
        <v>0</v>
      </c>
      <c r="K22" s="15">
        <f t="shared" si="3"/>
        <v>0</v>
      </c>
      <c r="L22" s="15">
        <f t="shared" si="4"/>
        <v>0</v>
      </c>
      <c r="M22" s="10"/>
      <c r="N22" s="2" t="s">
        <v>145</v>
      </c>
      <c r="O22" s="2" t="s">
        <v>52</v>
      </c>
      <c r="P22" s="2" t="s">
        <v>52</v>
      </c>
      <c r="Q22" s="2" t="s">
        <v>59</v>
      </c>
      <c r="R22" s="2" t="s">
        <v>66</v>
      </c>
      <c r="S22" s="2" t="s">
        <v>67</v>
      </c>
      <c r="T22" s="2" t="s">
        <v>67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2" t="s">
        <v>52</v>
      </c>
      <c r="AS22" s="2" t="s">
        <v>52</v>
      </c>
      <c r="AT22" s="3"/>
      <c r="AU22" s="2" t="s">
        <v>146</v>
      </c>
      <c r="AV22" s="3">
        <v>299</v>
      </c>
    </row>
    <row r="23" spans="1:48" ht="30" customHeight="1">
      <c r="A23" s="10" t="s">
        <v>147</v>
      </c>
      <c r="B23" s="10" t="s">
        <v>148</v>
      </c>
      <c r="C23" s="10" t="s">
        <v>143</v>
      </c>
      <c r="D23" s="11">
        <v>4</v>
      </c>
      <c r="E23" s="15">
        <f>TRUNC(일위대가목록!E25,0)</f>
        <v>0</v>
      </c>
      <c r="F23" s="15">
        <f t="shared" si="0"/>
        <v>0</v>
      </c>
      <c r="G23" s="15">
        <f>TRUNC(일위대가목록!F25,0)</f>
        <v>0</v>
      </c>
      <c r="H23" s="15">
        <f t="shared" si="1"/>
        <v>0</v>
      </c>
      <c r="I23" s="15">
        <f>TRUNC(일위대가목록!G25,0)</f>
        <v>0</v>
      </c>
      <c r="J23" s="15">
        <f t="shared" si="2"/>
        <v>0</v>
      </c>
      <c r="K23" s="15">
        <f t="shared" si="3"/>
        <v>0</v>
      </c>
      <c r="L23" s="15">
        <f t="shared" si="4"/>
        <v>0</v>
      </c>
      <c r="M23" s="10"/>
      <c r="N23" s="2" t="s">
        <v>150</v>
      </c>
      <c r="O23" s="2" t="s">
        <v>52</v>
      </c>
      <c r="P23" s="2" t="s">
        <v>52</v>
      </c>
      <c r="Q23" s="2" t="s">
        <v>59</v>
      </c>
      <c r="R23" s="2" t="s">
        <v>66</v>
      </c>
      <c r="S23" s="2" t="s">
        <v>67</v>
      </c>
      <c r="T23" s="2" t="s">
        <v>67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2" t="s">
        <v>52</v>
      </c>
      <c r="AS23" s="2" t="s">
        <v>52</v>
      </c>
      <c r="AT23" s="3"/>
      <c r="AU23" s="2" t="s">
        <v>151</v>
      </c>
      <c r="AV23" s="3">
        <v>300</v>
      </c>
    </row>
    <row r="24" spans="1:48" ht="30" customHeight="1">
      <c r="A24" s="10" t="s">
        <v>147</v>
      </c>
      <c r="B24" s="10" t="s">
        <v>152</v>
      </c>
      <c r="C24" s="10" t="s">
        <v>143</v>
      </c>
      <c r="D24" s="11">
        <v>6</v>
      </c>
      <c r="E24" s="15">
        <f>TRUNC(일위대가목록!E26,0)</f>
        <v>0</v>
      </c>
      <c r="F24" s="15">
        <f t="shared" si="0"/>
        <v>0</v>
      </c>
      <c r="G24" s="15">
        <f>TRUNC(일위대가목록!F26,0)</f>
        <v>0</v>
      </c>
      <c r="H24" s="15">
        <f t="shared" si="1"/>
        <v>0</v>
      </c>
      <c r="I24" s="15">
        <f>TRUNC(일위대가목록!G26,0)</f>
        <v>0</v>
      </c>
      <c r="J24" s="15">
        <f t="shared" si="2"/>
        <v>0</v>
      </c>
      <c r="K24" s="15">
        <f t="shared" si="3"/>
        <v>0</v>
      </c>
      <c r="L24" s="15">
        <f t="shared" si="4"/>
        <v>0</v>
      </c>
      <c r="M24" s="10"/>
      <c r="N24" s="2" t="s">
        <v>154</v>
      </c>
      <c r="O24" s="2" t="s">
        <v>52</v>
      </c>
      <c r="P24" s="2" t="s">
        <v>52</v>
      </c>
      <c r="Q24" s="2" t="s">
        <v>59</v>
      </c>
      <c r="R24" s="2" t="s">
        <v>66</v>
      </c>
      <c r="S24" s="2" t="s">
        <v>67</v>
      </c>
      <c r="T24" s="2" t="s">
        <v>67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2" t="s">
        <v>52</v>
      </c>
      <c r="AS24" s="2" t="s">
        <v>52</v>
      </c>
      <c r="AT24" s="3"/>
      <c r="AU24" s="2" t="s">
        <v>155</v>
      </c>
      <c r="AV24" s="3">
        <v>301</v>
      </c>
    </row>
    <row r="25" spans="1:48" ht="30" customHeight="1">
      <c r="A25" s="10" t="s">
        <v>147</v>
      </c>
      <c r="B25" s="10" t="s">
        <v>156</v>
      </c>
      <c r="C25" s="10" t="s">
        <v>143</v>
      </c>
      <c r="D25" s="11">
        <v>4</v>
      </c>
      <c r="E25" s="15">
        <f>TRUNC(일위대가목록!E27,0)</f>
        <v>0</v>
      </c>
      <c r="F25" s="15">
        <f t="shared" si="0"/>
        <v>0</v>
      </c>
      <c r="G25" s="15">
        <f>TRUNC(일위대가목록!F27,0)</f>
        <v>0</v>
      </c>
      <c r="H25" s="15">
        <f t="shared" si="1"/>
        <v>0</v>
      </c>
      <c r="I25" s="15">
        <f>TRUNC(일위대가목록!G27,0)</f>
        <v>0</v>
      </c>
      <c r="J25" s="15">
        <f t="shared" si="2"/>
        <v>0</v>
      </c>
      <c r="K25" s="15">
        <f t="shared" si="3"/>
        <v>0</v>
      </c>
      <c r="L25" s="15">
        <f t="shared" si="4"/>
        <v>0</v>
      </c>
      <c r="M25" s="10"/>
      <c r="N25" s="2" t="s">
        <v>158</v>
      </c>
      <c r="O25" s="2" t="s">
        <v>52</v>
      </c>
      <c r="P25" s="2" t="s">
        <v>52</v>
      </c>
      <c r="Q25" s="2" t="s">
        <v>59</v>
      </c>
      <c r="R25" s="2" t="s">
        <v>66</v>
      </c>
      <c r="S25" s="2" t="s">
        <v>67</v>
      </c>
      <c r="T25" s="2" t="s">
        <v>67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2" t="s">
        <v>52</v>
      </c>
      <c r="AS25" s="2" t="s">
        <v>52</v>
      </c>
      <c r="AT25" s="3"/>
      <c r="AU25" s="2" t="s">
        <v>159</v>
      </c>
      <c r="AV25" s="3">
        <v>302</v>
      </c>
    </row>
    <row r="26" spans="1:48" ht="30" customHeight="1">
      <c r="A26" s="10" t="s">
        <v>160</v>
      </c>
      <c r="B26" s="10" t="s">
        <v>161</v>
      </c>
      <c r="C26" s="10" t="s">
        <v>143</v>
      </c>
      <c r="D26" s="11">
        <v>8</v>
      </c>
      <c r="E26" s="15">
        <f>TRUNC(일위대가목록!E28,0)</f>
        <v>0</v>
      </c>
      <c r="F26" s="15">
        <f t="shared" si="0"/>
        <v>0</v>
      </c>
      <c r="G26" s="15">
        <f>TRUNC(일위대가목록!F28,0)</f>
        <v>0</v>
      </c>
      <c r="H26" s="15">
        <f t="shared" si="1"/>
        <v>0</v>
      </c>
      <c r="I26" s="15">
        <f>TRUNC(일위대가목록!G28,0)</f>
        <v>0</v>
      </c>
      <c r="J26" s="15">
        <f t="shared" si="2"/>
        <v>0</v>
      </c>
      <c r="K26" s="15">
        <f t="shared" si="3"/>
        <v>0</v>
      </c>
      <c r="L26" s="15">
        <f t="shared" si="4"/>
        <v>0</v>
      </c>
      <c r="M26" s="10"/>
      <c r="N26" s="2" t="s">
        <v>163</v>
      </c>
      <c r="O26" s="2" t="s">
        <v>52</v>
      </c>
      <c r="P26" s="2" t="s">
        <v>52</v>
      </c>
      <c r="Q26" s="2" t="s">
        <v>59</v>
      </c>
      <c r="R26" s="2" t="s">
        <v>66</v>
      </c>
      <c r="S26" s="2" t="s">
        <v>67</v>
      </c>
      <c r="T26" s="2" t="s">
        <v>67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2" t="s">
        <v>52</v>
      </c>
      <c r="AS26" s="2" t="s">
        <v>52</v>
      </c>
      <c r="AT26" s="3"/>
      <c r="AU26" s="2" t="s">
        <v>164</v>
      </c>
      <c r="AV26" s="3">
        <v>303</v>
      </c>
    </row>
    <row r="27" spans="1:48" ht="30" customHeight="1">
      <c r="A27" s="10" t="s">
        <v>165</v>
      </c>
      <c r="B27" s="10" t="s">
        <v>166</v>
      </c>
      <c r="C27" s="10" t="s">
        <v>92</v>
      </c>
      <c r="D27" s="11">
        <v>25</v>
      </c>
      <c r="E27" s="15">
        <f>TRUNC(일위대가목록!E29,0)</f>
        <v>0</v>
      </c>
      <c r="F27" s="15">
        <f t="shared" si="0"/>
        <v>0</v>
      </c>
      <c r="G27" s="15">
        <f>TRUNC(일위대가목록!F29,0)</f>
        <v>0</v>
      </c>
      <c r="H27" s="15">
        <f t="shared" si="1"/>
        <v>0</v>
      </c>
      <c r="I27" s="15">
        <f>TRUNC(일위대가목록!G29,0)</f>
        <v>0</v>
      </c>
      <c r="J27" s="15">
        <f t="shared" si="2"/>
        <v>0</v>
      </c>
      <c r="K27" s="15">
        <f t="shared" si="3"/>
        <v>0</v>
      </c>
      <c r="L27" s="15">
        <f t="shared" si="4"/>
        <v>0</v>
      </c>
      <c r="M27" s="10"/>
      <c r="N27" s="2" t="s">
        <v>168</v>
      </c>
      <c r="O27" s="2" t="s">
        <v>52</v>
      </c>
      <c r="P27" s="2" t="s">
        <v>52</v>
      </c>
      <c r="Q27" s="2" t="s">
        <v>59</v>
      </c>
      <c r="R27" s="2" t="s">
        <v>66</v>
      </c>
      <c r="S27" s="2" t="s">
        <v>67</v>
      </c>
      <c r="T27" s="2" t="s">
        <v>67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2" t="s">
        <v>52</v>
      </c>
      <c r="AS27" s="2" t="s">
        <v>52</v>
      </c>
      <c r="AT27" s="3"/>
      <c r="AU27" s="2" t="s">
        <v>169</v>
      </c>
      <c r="AV27" s="3">
        <v>304</v>
      </c>
    </row>
    <row r="28" spans="1:48" ht="30" customHeight="1">
      <c r="A28" s="10" t="s">
        <v>170</v>
      </c>
      <c r="B28" s="10" t="s">
        <v>171</v>
      </c>
      <c r="C28" s="10" t="s">
        <v>172</v>
      </c>
      <c r="D28" s="11">
        <v>6</v>
      </c>
      <c r="E28" s="15">
        <f>TRUNC(일위대가목록!E30,0)</f>
        <v>0</v>
      </c>
      <c r="F28" s="15">
        <f t="shared" si="0"/>
        <v>0</v>
      </c>
      <c r="G28" s="15">
        <f>TRUNC(일위대가목록!F30,0)</f>
        <v>0</v>
      </c>
      <c r="H28" s="15">
        <f t="shared" si="1"/>
        <v>0</v>
      </c>
      <c r="I28" s="15">
        <f>TRUNC(일위대가목록!G30,0)</f>
        <v>0</v>
      </c>
      <c r="J28" s="15">
        <f t="shared" si="2"/>
        <v>0</v>
      </c>
      <c r="K28" s="15">
        <f t="shared" si="3"/>
        <v>0</v>
      </c>
      <c r="L28" s="15">
        <f t="shared" si="4"/>
        <v>0</v>
      </c>
      <c r="M28" s="10"/>
      <c r="N28" s="2" t="s">
        <v>174</v>
      </c>
      <c r="O28" s="2" t="s">
        <v>52</v>
      </c>
      <c r="P28" s="2" t="s">
        <v>52</v>
      </c>
      <c r="Q28" s="2" t="s">
        <v>59</v>
      </c>
      <c r="R28" s="2" t="s">
        <v>66</v>
      </c>
      <c r="S28" s="2" t="s">
        <v>67</v>
      </c>
      <c r="T28" s="2" t="s">
        <v>67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 t="s">
        <v>52</v>
      </c>
      <c r="AS28" s="2" t="s">
        <v>52</v>
      </c>
      <c r="AT28" s="3"/>
      <c r="AU28" s="2" t="s">
        <v>175</v>
      </c>
      <c r="AV28" s="3">
        <v>305</v>
      </c>
    </row>
    <row r="29" spans="1:48" ht="30" customHeight="1">
      <c r="A29" s="10" t="s">
        <v>170</v>
      </c>
      <c r="B29" s="10" t="s">
        <v>176</v>
      </c>
      <c r="C29" s="10" t="s">
        <v>172</v>
      </c>
      <c r="D29" s="11">
        <v>4</v>
      </c>
      <c r="E29" s="15">
        <f>TRUNC(일위대가목록!E31,0)</f>
        <v>0</v>
      </c>
      <c r="F29" s="15">
        <f t="shared" si="0"/>
        <v>0</v>
      </c>
      <c r="G29" s="15">
        <f>TRUNC(일위대가목록!F31,0)</f>
        <v>0</v>
      </c>
      <c r="H29" s="15">
        <f t="shared" si="1"/>
        <v>0</v>
      </c>
      <c r="I29" s="15">
        <f>TRUNC(일위대가목록!G31,0)</f>
        <v>0</v>
      </c>
      <c r="J29" s="15">
        <f t="shared" si="2"/>
        <v>0</v>
      </c>
      <c r="K29" s="15">
        <f t="shared" si="3"/>
        <v>0</v>
      </c>
      <c r="L29" s="15">
        <f t="shared" si="4"/>
        <v>0</v>
      </c>
      <c r="M29" s="10"/>
      <c r="N29" s="2" t="s">
        <v>178</v>
      </c>
      <c r="O29" s="2" t="s">
        <v>52</v>
      </c>
      <c r="P29" s="2" t="s">
        <v>52</v>
      </c>
      <c r="Q29" s="2" t="s">
        <v>59</v>
      </c>
      <c r="R29" s="2" t="s">
        <v>66</v>
      </c>
      <c r="S29" s="2" t="s">
        <v>67</v>
      </c>
      <c r="T29" s="2" t="s">
        <v>67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52</v>
      </c>
      <c r="AS29" s="2" t="s">
        <v>52</v>
      </c>
      <c r="AT29" s="3"/>
      <c r="AU29" s="2" t="s">
        <v>179</v>
      </c>
      <c r="AV29" s="3">
        <v>306</v>
      </c>
    </row>
    <row r="30" spans="1:48" ht="30" customHeight="1">
      <c r="A30" s="10" t="s">
        <v>170</v>
      </c>
      <c r="B30" s="10" t="s">
        <v>180</v>
      </c>
      <c r="C30" s="10" t="s">
        <v>172</v>
      </c>
      <c r="D30" s="11">
        <v>3</v>
      </c>
      <c r="E30" s="15">
        <f>TRUNC(일위대가목록!E32,0)</f>
        <v>0</v>
      </c>
      <c r="F30" s="15">
        <f t="shared" si="0"/>
        <v>0</v>
      </c>
      <c r="G30" s="15">
        <f>TRUNC(일위대가목록!F32,0)</f>
        <v>0</v>
      </c>
      <c r="H30" s="15">
        <f t="shared" si="1"/>
        <v>0</v>
      </c>
      <c r="I30" s="15">
        <f>TRUNC(일위대가목록!G32,0)</f>
        <v>0</v>
      </c>
      <c r="J30" s="15">
        <f t="shared" si="2"/>
        <v>0</v>
      </c>
      <c r="K30" s="15">
        <f t="shared" si="3"/>
        <v>0</v>
      </c>
      <c r="L30" s="15">
        <f t="shared" si="4"/>
        <v>0</v>
      </c>
      <c r="M30" s="10"/>
      <c r="N30" s="2" t="s">
        <v>182</v>
      </c>
      <c r="O30" s="2" t="s">
        <v>52</v>
      </c>
      <c r="P30" s="2" t="s">
        <v>52</v>
      </c>
      <c r="Q30" s="2" t="s">
        <v>59</v>
      </c>
      <c r="R30" s="2" t="s">
        <v>66</v>
      </c>
      <c r="S30" s="2" t="s">
        <v>67</v>
      </c>
      <c r="T30" s="2" t="s">
        <v>67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52</v>
      </c>
      <c r="AS30" s="2" t="s">
        <v>52</v>
      </c>
      <c r="AT30" s="3"/>
      <c r="AU30" s="2" t="s">
        <v>183</v>
      </c>
      <c r="AV30" s="3">
        <v>307</v>
      </c>
    </row>
    <row r="31" spans="1:48" ht="30" customHeight="1">
      <c r="A31" s="10" t="s">
        <v>170</v>
      </c>
      <c r="B31" s="10" t="s">
        <v>184</v>
      </c>
      <c r="C31" s="10" t="s">
        <v>172</v>
      </c>
      <c r="D31" s="11">
        <v>1</v>
      </c>
      <c r="E31" s="15">
        <f>TRUNC(일위대가목록!E33,0)</f>
        <v>0</v>
      </c>
      <c r="F31" s="15">
        <f t="shared" si="0"/>
        <v>0</v>
      </c>
      <c r="G31" s="15">
        <f>TRUNC(일위대가목록!F33,0)</f>
        <v>0</v>
      </c>
      <c r="H31" s="15">
        <f t="shared" si="1"/>
        <v>0</v>
      </c>
      <c r="I31" s="15">
        <f>TRUNC(일위대가목록!G33,0)</f>
        <v>0</v>
      </c>
      <c r="J31" s="15">
        <f t="shared" si="2"/>
        <v>0</v>
      </c>
      <c r="K31" s="15">
        <f t="shared" si="3"/>
        <v>0</v>
      </c>
      <c r="L31" s="15">
        <f t="shared" si="4"/>
        <v>0</v>
      </c>
      <c r="M31" s="10"/>
      <c r="N31" s="2" t="s">
        <v>186</v>
      </c>
      <c r="O31" s="2" t="s">
        <v>52</v>
      </c>
      <c r="P31" s="2" t="s">
        <v>52</v>
      </c>
      <c r="Q31" s="2" t="s">
        <v>59</v>
      </c>
      <c r="R31" s="2" t="s">
        <v>66</v>
      </c>
      <c r="S31" s="2" t="s">
        <v>67</v>
      </c>
      <c r="T31" s="2" t="s">
        <v>67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187</v>
      </c>
      <c r="AV31" s="3">
        <v>308</v>
      </c>
    </row>
    <row r="32" spans="1:48" ht="30" customHeight="1">
      <c r="A32" s="10" t="s">
        <v>188</v>
      </c>
      <c r="B32" s="10" t="s">
        <v>189</v>
      </c>
      <c r="C32" s="10" t="s">
        <v>190</v>
      </c>
      <c r="D32" s="11">
        <v>1</v>
      </c>
      <c r="E32" s="15">
        <f>TRUNC(일위대가목록!E34,0)</f>
        <v>0</v>
      </c>
      <c r="F32" s="15">
        <f t="shared" si="0"/>
        <v>0</v>
      </c>
      <c r="G32" s="15">
        <f>TRUNC(일위대가목록!F34,0)</f>
        <v>0</v>
      </c>
      <c r="H32" s="15">
        <f t="shared" si="1"/>
        <v>0</v>
      </c>
      <c r="I32" s="15">
        <f>TRUNC(일위대가목록!G34,0)</f>
        <v>0</v>
      </c>
      <c r="J32" s="15">
        <f t="shared" si="2"/>
        <v>0</v>
      </c>
      <c r="K32" s="15">
        <f t="shared" si="3"/>
        <v>0</v>
      </c>
      <c r="L32" s="15">
        <f t="shared" si="4"/>
        <v>0</v>
      </c>
      <c r="M32" s="10"/>
      <c r="N32" s="2" t="s">
        <v>192</v>
      </c>
      <c r="O32" s="2" t="s">
        <v>52</v>
      </c>
      <c r="P32" s="2" t="s">
        <v>52</v>
      </c>
      <c r="Q32" s="2" t="s">
        <v>59</v>
      </c>
      <c r="R32" s="2" t="s">
        <v>66</v>
      </c>
      <c r="S32" s="2" t="s">
        <v>67</v>
      </c>
      <c r="T32" s="2" t="s">
        <v>67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193</v>
      </c>
      <c r="AV32" s="3">
        <v>340</v>
      </c>
    </row>
    <row r="33" spans="1:48" ht="30" customHeight="1">
      <c r="A33" s="10" t="s">
        <v>194</v>
      </c>
      <c r="B33" s="10" t="s">
        <v>195</v>
      </c>
      <c r="C33" s="10" t="s">
        <v>143</v>
      </c>
      <c r="D33" s="11">
        <v>4</v>
      </c>
      <c r="E33" s="15">
        <f>TRUNC(일위대가목록!E35,0)</f>
        <v>0</v>
      </c>
      <c r="F33" s="15">
        <f t="shared" si="0"/>
        <v>0</v>
      </c>
      <c r="G33" s="15">
        <f>TRUNC(일위대가목록!F35,0)</f>
        <v>0</v>
      </c>
      <c r="H33" s="15">
        <f t="shared" si="1"/>
        <v>0</v>
      </c>
      <c r="I33" s="15">
        <f>TRUNC(일위대가목록!G35,0)</f>
        <v>0</v>
      </c>
      <c r="J33" s="15">
        <f t="shared" si="2"/>
        <v>0</v>
      </c>
      <c r="K33" s="15">
        <f t="shared" si="3"/>
        <v>0</v>
      </c>
      <c r="L33" s="15">
        <f t="shared" si="4"/>
        <v>0</v>
      </c>
      <c r="M33" s="10"/>
      <c r="N33" s="2" t="s">
        <v>197</v>
      </c>
      <c r="O33" s="2" t="s">
        <v>52</v>
      </c>
      <c r="P33" s="2" t="s">
        <v>52</v>
      </c>
      <c r="Q33" s="2" t="s">
        <v>59</v>
      </c>
      <c r="R33" s="2" t="s">
        <v>66</v>
      </c>
      <c r="S33" s="2" t="s">
        <v>67</v>
      </c>
      <c r="T33" s="2" t="s">
        <v>67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198</v>
      </c>
      <c r="AV33" s="3">
        <v>310</v>
      </c>
    </row>
    <row r="34" spans="1:48" ht="30" customHeight="1">
      <c r="A34" s="10" t="s">
        <v>194</v>
      </c>
      <c r="B34" s="10" t="s">
        <v>199</v>
      </c>
      <c r="C34" s="10" t="s">
        <v>143</v>
      </c>
      <c r="D34" s="11">
        <v>46</v>
      </c>
      <c r="E34" s="15">
        <f>TRUNC(일위대가목록!E36,0)</f>
        <v>0</v>
      </c>
      <c r="F34" s="15">
        <f t="shared" si="0"/>
        <v>0</v>
      </c>
      <c r="G34" s="15">
        <f>TRUNC(일위대가목록!F36,0)</f>
        <v>0</v>
      </c>
      <c r="H34" s="15">
        <f t="shared" si="1"/>
        <v>0</v>
      </c>
      <c r="I34" s="15">
        <f>TRUNC(일위대가목록!G36,0)</f>
        <v>0</v>
      </c>
      <c r="J34" s="15">
        <f t="shared" si="2"/>
        <v>0</v>
      </c>
      <c r="K34" s="15">
        <f t="shared" si="3"/>
        <v>0</v>
      </c>
      <c r="L34" s="15">
        <f t="shared" si="4"/>
        <v>0</v>
      </c>
      <c r="M34" s="10"/>
      <c r="N34" s="2" t="s">
        <v>201</v>
      </c>
      <c r="O34" s="2" t="s">
        <v>52</v>
      </c>
      <c r="P34" s="2" t="s">
        <v>52</v>
      </c>
      <c r="Q34" s="2" t="s">
        <v>59</v>
      </c>
      <c r="R34" s="2" t="s">
        <v>66</v>
      </c>
      <c r="S34" s="2" t="s">
        <v>67</v>
      </c>
      <c r="T34" s="2" t="s">
        <v>67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202</v>
      </c>
      <c r="AV34" s="3">
        <v>311</v>
      </c>
    </row>
    <row r="35" spans="1:48" ht="30" customHeight="1">
      <c r="A35" s="10" t="s">
        <v>194</v>
      </c>
      <c r="B35" s="10" t="s">
        <v>203</v>
      </c>
      <c r="C35" s="10" t="s">
        <v>143</v>
      </c>
      <c r="D35" s="11">
        <v>15</v>
      </c>
      <c r="E35" s="15">
        <f>TRUNC(일위대가목록!E37,0)</f>
        <v>0</v>
      </c>
      <c r="F35" s="15">
        <f t="shared" si="0"/>
        <v>0</v>
      </c>
      <c r="G35" s="15">
        <f>TRUNC(일위대가목록!F37,0)</f>
        <v>0</v>
      </c>
      <c r="H35" s="15">
        <f t="shared" si="1"/>
        <v>0</v>
      </c>
      <c r="I35" s="15">
        <f>TRUNC(일위대가목록!G37,0)</f>
        <v>0</v>
      </c>
      <c r="J35" s="15">
        <f t="shared" si="2"/>
        <v>0</v>
      </c>
      <c r="K35" s="15">
        <f t="shared" si="3"/>
        <v>0</v>
      </c>
      <c r="L35" s="15">
        <f t="shared" si="4"/>
        <v>0</v>
      </c>
      <c r="M35" s="10"/>
      <c r="N35" s="2" t="s">
        <v>205</v>
      </c>
      <c r="O35" s="2" t="s">
        <v>52</v>
      </c>
      <c r="P35" s="2" t="s">
        <v>52</v>
      </c>
      <c r="Q35" s="2" t="s">
        <v>59</v>
      </c>
      <c r="R35" s="2" t="s">
        <v>66</v>
      </c>
      <c r="S35" s="2" t="s">
        <v>67</v>
      </c>
      <c r="T35" s="2" t="s">
        <v>67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206</v>
      </c>
      <c r="AV35" s="3">
        <v>312</v>
      </c>
    </row>
    <row r="36" spans="1:48" ht="30" customHeight="1">
      <c r="A36" s="10" t="s">
        <v>207</v>
      </c>
      <c r="B36" s="10" t="s">
        <v>208</v>
      </c>
      <c r="C36" s="10" t="s">
        <v>172</v>
      </c>
      <c r="D36" s="11">
        <v>1</v>
      </c>
      <c r="E36" s="15">
        <f>TRUNC(일위대가목록!E42,0)</f>
        <v>0</v>
      </c>
      <c r="F36" s="15">
        <f t="shared" si="0"/>
        <v>0</v>
      </c>
      <c r="G36" s="15">
        <f>TRUNC(일위대가목록!F42,0)</f>
        <v>0</v>
      </c>
      <c r="H36" s="15">
        <f t="shared" si="1"/>
        <v>0</v>
      </c>
      <c r="I36" s="15">
        <f>TRUNC(일위대가목록!G42,0)</f>
        <v>0</v>
      </c>
      <c r="J36" s="15">
        <f t="shared" si="2"/>
        <v>0</v>
      </c>
      <c r="K36" s="15">
        <f t="shared" si="3"/>
        <v>0</v>
      </c>
      <c r="L36" s="15">
        <f t="shared" si="4"/>
        <v>0</v>
      </c>
      <c r="M36" s="10"/>
      <c r="N36" s="2" t="s">
        <v>210</v>
      </c>
      <c r="O36" s="2" t="s">
        <v>52</v>
      </c>
      <c r="P36" s="2" t="s">
        <v>52</v>
      </c>
      <c r="Q36" s="2" t="s">
        <v>59</v>
      </c>
      <c r="R36" s="2" t="s">
        <v>66</v>
      </c>
      <c r="S36" s="2" t="s">
        <v>67</v>
      </c>
      <c r="T36" s="2" t="s">
        <v>67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211</v>
      </c>
      <c r="AV36" s="3">
        <v>313</v>
      </c>
    </row>
    <row r="37" spans="1:48" ht="30" customHeight="1">
      <c r="A37" s="10" t="s">
        <v>212</v>
      </c>
      <c r="B37" s="10" t="s">
        <v>213</v>
      </c>
      <c r="C37" s="10" t="s">
        <v>214</v>
      </c>
      <c r="D37" s="11">
        <v>30</v>
      </c>
      <c r="E37" s="15">
        <f>TRUNC(일위대가목록!E44,0)</f>
        <v>0</v>
      </c>
      <c r="F37" s="15">
        <f t="shared" ref="F37:F57" si="5">TRUNC(E37*D37, 0)</f>
        <v>0</v>
      </c>
      <c r="G37" s="15">
        <f>TRUNC(일위대가목록!F44,0)</f>
        <v>0</v>
      </c>
      <c r="H37" s="15">
        <f t="shared" ref="H37:H57" si="6">TRUNC(G37*D37, 0)</f>
        <v>0</v>
      </c>
      <c r="I37" s="15">
        <f>TRUNC(일위대가목록!G44,0)</f>
        <v>0</v>
      </c>
      <c r="J37" s="15">
        <f t="shared" ref="J37:J57" si="7">TRUNC(I37*D37, 0)</f>
        <v>0</v>
      </c>
      <c r="K37" s="15">
        <f t="shared" ref="K37:K57" si="8">TRUNC(E37+G37+I37, 0)</f>
        <v>0</v>
      </c>
      <c r="L37" s="15">
        <f t="shared" ref="L37:L57" si="9">TRUNC(F37+H37+J37, 0)</f>
        <v>0</v>
      </c>
      <c r="M37" s="10"/>
      <c r="N37" s="2" t="s">
        <v>216</v>
      </c>
      <c r="O37" s="2" t="s">
        <v>52</v>
      </c>
      <c r="P37" s="2" t="s">
        <v>52</v>
      </c>
      <c r="Q37" s="2" t="s">
        <v>59</v>
      </c>
      <c r="R37" s="2" t="s">
        <v>66</v>
      </c>
      <c r="S37" s="2" t="s">
        <v>67</v>
      </c>
      <c r="T37" s="2" t="s">
        <v>67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2" t="s">
        <v>52</v>
      </c>
      <c r="AS37" s="2" t="s">
        <v>52</v>
      </c>
      <c r="AT37" s="3"/>
      <c r="AU37" s="2" t="s">
        <v>217</v>
      </c>
      <c r="AV37" s="3">
        <v>314</v>
      </c>
    </row>
    <row r="38" spans="1:48" ht="30" customHeight="1">
      <c r="A38" s="10" t="s">
        <v>218</v>
      </c>
      <c r="B38" s="10" t="s">
        <v>219</v>
      </c>
      <c r="C38" s="10" t="s">
        <v>143</v>
      </c>
      <c r="D38" s="11">
        <v>120</v>
      </c>
      <c r="E38" s="15">
        <f>TRUNC(단가대비표!O37,0)</f>
        <v>0</v>
      </c>
      <c r="F38" s="15">
        <f t="shared" si="5"/>
        <v>0</v>
      </c>
      <c r="G38" s="15">
        <f>TRUNC(단가대비표!P37,0)</f>
        <v>0</v>
      </c>
      <c r="H38" s="15">
        <f t="shared" si="6"/>
        <v>0</v>
      </c>
      <c r="I38" s="15">
        <f>TRUNC(단가대비표!V37,0)</f>
        <v>0</v>
      </c>
      <c r="J38" s="15">
        <f t="shared" si="7"/>
        <v>0</v>
      </c>
      <c r="K38" s="15">
        <f t="shared" si="8"/>
        <v>0</v>
      </c>
      <c r="L38" s="15">
        <f t="shared" si="9"/>
        <v>0</v>
      </c>
      <c r="M38" s="10"/>
      <c r="N38" s="2" t="s">
        <v>220</v>
      </c>
      <c r="O38" s="2" t="s">
        <v>52</v>
      </c>
      <c r="P38" s="2" t="s">
        <v>52</v>
      </c>
      <c r="Q38" s="2" t="s">
        <v>59</v>
      </c>
      <c r="R38" s="2" t="s">
        <v>67</v>
      </c>
      <c r="S38" s="2" t="s">
        <v>67</v>
      </c>
      <c r="T38" s="2" t="s">
        <v>66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2" t="s">
        <v>52</v>
      </c>
      <c r="AS38" s="2" t="s">
        <v>52</v>
      </c>
      <c r="AT38" s="3"/>
      <c r="AU38" s="2" t="s">
        <v>221</v>
      </c>
      <c r="AV38" s="3">
        <v>315</v>
      </c>
    </row>
    <row r="39" spans="1:48" ht="30" customHeight="1">
      <c r="A39" s="10" t="s">
        <v>222</v>
      </c>
      <c r="B39" s="10" t="s">
        <v>223</v>
      </c>
      <c r="C39" s="10" t="s">
        <v>143</v>
      </c>
      <c r="D39" s="11">
        <v>240</v>
      </c>
      <c r="E39" s="15">
        <f>TRUNC(단가대비표!O39,0)</f>
        <v>0</v>
      </c>
      <c r="F39" s="15">
        <f t="shared" si="5"/>
        <v>0</v>
      </c>
      <c r="G39" s="15">
        <f>TRUNC(단가대비표!P39,0)</f>
        <v>0</v>
      </c>
      <c r="H39" s="15">
        <f t="shared" si="6"/>
        <v>0</v>
      </c>
      <c r="I39" s="15">
        <f>TRUNC(단가대비표!V39,0)</f>
        <v>0</v>
      </c>
      <c r="J39" s="15">
        <f t="shared" si="7"/>
        <v>0</v>
      </c>
      <c r="K39" s="15">
        <f t="shared" si="8"/>
        <v>0</v>
      </c>
      <c r="L39" s="15">
        <f t="shared" si="9"/>
        <v>0</v>
      </c>
      <c r="M39" s="10"/>
      <c r="N39" s="2" t="s">
        <v>224</v>
      </c>
      <c r="O39" s="2" t="s">
        <v>52</v>
      </c>
      <c r="P39" s="2" t="s">
        <v>52</v>
      </c>
      <c r="Q39" s="2" t="s">
        <v>59</v>
      </c>
      <c r="R39" s="2" t="s">
        <v>67</v>
      </c>
      <c r="S39" s="2" t="s">
        <v>67</v>
      </c>
      <c r="T39" s="2" t="s">
        <v>66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2" t="s">
        <v>52</v>
      </c>
      <c r="AS39" s="2" t="s">
        <v>52</v>
      </c>
      <c r="AT39" s="3"/>
      <c r="AU39" s="2" t="s">
        <v>225</v>
      </c>
      <c r="AV39" s="3">
        <v>316</v>
      </c>
    </row>
    <row r="40" spans="1:48" ht="30" customHeight="1">
      <c r="A40" s="10" t="s">
        <v>222</v>
      </c>
      <c r="B40" s="10" t="s">
        <v>226</v>
      </c>
      <c r="C40" s="10" t="s">
        <v>143</v>
      </c>
      <c r="D40" s="11">
        <v>2</v>
      </c>
      <c r="E40" s="15">
        <f>TRUNC(단가대비표!O40,0)</f>
        <v>0</v>
      </c>
      <c r="F40" s="15">
        <f t="shared" si="5"/>
        <v>0</v>
      </c>
      <c r="G40" s="15">
        <f>TRUNC(단가대비표!P40,0)</f>
        <v>0</v>
      </c>
      <c r="H40" s="15">
        <f t="shared" si="6"/>
        <v>0</v>
      </c>
      <c r="I40" s="15">
        <f>TRUNC(단가대비표!V40,0)</f>
        <v>0</v>
      </c>
      <c r="J40" s="15">
        <f t="shared" si="7"/>
        <v>0</v>
      </c>
      <c r="K40" s="15">
        <f t="shared" si="8"/>
        <v>0</v>
      </c>
      <c r="L40" s="15">
        <f t="shared" si="9"/>
        <v>0</v>
      </c>
      <c r="M40" s="10"/>
      <c r="N40" s="2" t="s">
        <v>227</v>
      </c>
      <c r="O40" s="2" t="s">
        <v>52</v>
      </c>
      <c r="P40" s="2" t="s">
        <v>52</v>
      </c>
      <c r="Q40" s="2" t="s">
        <v>59</v>
      </c>
      <c r="R40" s="2" t="s">
        <v>67</v>
      </c>
      <c r="S40" s="2" t="s">
        <v>67</v>
      </c>
      <c r="T40" s="2" t="s">
        <v>66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2" t="s">
        <v>52</v>
      </c>
      <c r="AS40" s="2" t="s">
        <v>52</v>
      </c>
      <c r="AT40" s="3"/>
      <c r="AU40" s="2" t="s">
        <v>228</v>
      </c>
      <c r="AV40" s="3">
        <v>317</v>
      </c>
    </row>
    <row r="41" spans="1:48" ht="30" customHeight="1">
      <c r="A41" s="10" t="s">
        <v>222</v>
      </c>
      <c r="B41" s="10" t="s">
        <v>229</v>
      </c>
      <c r="C41" s="10" t="s">
        <v>143</v>
      </c>
      <c r="D41" s="11">
        <v>32</v>
      </c>
      <c r="E41" s="15">
        <f>TRUNC(단가대비표!O41,0)</f>
        <v>0</v>
      </c>
      <c r="F41" s="15">
        <f t="shared" si="5"/>
        <v>0</v>
      </c>
      <c r="G41" s="15">
        <f>TRUNC(단가대비표!P41,0)</f>
        <v>0</v>
      </c>
      <c r="H41" s="15">
        <f t="shared" si="6"/>
        <v>0</v>
      </c>
      <c r="I41" s="15">
        <f>TRUNC(단가대비표!V41,0)</f>
        <v>0</v>
      </c>
      <c r="J41" s="15">
        <f t="shared" si="7"/>
        <v>0</v>
      </c>
      <c r="K41" s="15">
        <f t="shared" si="8"/>
        <v>0</v>
      </c>
      <c r="L41" s="15">
        <f t="shared" si="9"/>
        <v>0</v>
      </c>
      <c r="M41" s="10"/>
      <c r="N41" s="2" t="s">
        <v>230</v>
      </c>
      <c r="O41" s="2" t="s">
        <v>52</v>
      </c>
      <c r="P41" s="2" t="s">
        <v>52</v>
      </c>
      <c r="Q41" s="2" t="s">
        <v>59</v>
      </c>
      <c r="R41" s="2" t="s">
        <v>67</v>
      </c>
      <c r="S41" s="2" t="s">
        <v>67</v>
      </c>
      <c r="T41" s="2" t="s">
        <v>66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2" t="s">
        <v>52</v>
      </c>
      <c r="AS41" s="2" t="s">
        <v>52</v>
      </c>
      <c r="AT41" s="3"/>
      <c r="AU41" s="2" t="s">
        <v>231</v>
      </c>
      <c r="AV41" s="3">
        <v>318</v>
      </c>
    </row>
    <row r="42" spans="1:48" ht="30" customHeight="1">
      <c r="A42" s="10" t="s">
        <v>222</v>
      </c>
      <c r="B42" s="10" t="s">
        <v>232</v>
      </c>
      <c r="C42" s="10" t="s">
        <v>143</v>
      </c>
      <c r="D42" s="11">
        <v>2</v>
      </c>
      <c r="E42" s="15">
        <f>TRUNC(단가대비표!O42,0)</f>
        <v>0</v>
      </c>
      <c r="F42" s="15">
        <f t="shared" si="5"/>
        <v>0</v>
      </c>
      <c r="G42" s="15">
        <f>TRUNC(단가대비표!P42,0)</f>
        <v>0</v>
      </c>
      <c r="H42" s="15">
        <f t="shared" si="6"/>
        <v>0</v>
      </c>
      <c r="I42" s="15">
        <f>TRUNC(단가대비표!V42,0)</f>
        <v>0</v>
      </c>
      <c r="J42" s="15">
        <f t="shared" si="7"/>
        <v>0</v>
      </c>
      <c r="K42" s="15">
        <f t="shared" si="8"/>
        <v>0</v>
      </c>
      <c r="L42" s="15">
        <f t="shared" si="9"/>
        <v>0</v>
      </c>
      <c r="M42" s="10"/>
      <c r="N42" s="2" t="s">
        <v>233</v>
      </c>
      <c r="O42" s="2" t="s">
        <v>52</v>
      </c>
      <c r="P42" s="2" t="s">
        <v>52</v>
      </c>
      <c r="Q42" s="2" t="s">
        <v>59</v>
      </c>
      <c r="R42" s="2" t="s">
        <v>67</v>
      </c>
      <c r="S42" s="2" t="s">
        <v>67</v>
      </c>
      <c r="T42" s="2" t="s">
        <v>66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2" t="s">
        <v>52</v>
      </c>
      <c r="AS42" s="2" t="s">
        <v>52</v>
      </c>
      <c r="AT42" s="3"/>
      <c r="AU42" s="2" t="s">
        <v>234</v>
      </c>
      <c r="AV42" s="3">
        <v>319</v>
      </c>
    </row>
    <row r="43" spans="1:48" ht="30" customHeight="1">
      <c r="A43" s="10" t="s">
        <v>235</v>
      </c>
      <c r="B43" s="10" t="s">
        <v>236</v>
      </c>
      <c r="C43" s="10" t="s">
        <v>143</v>
      </c>
      <c r="D43" s="11">
        <v>3</v>
      </c>
      <c r="E43" s="15">
        <f>TRUNC(단가대비표!O50,0)</f>
        <v>0</v>
      </c>
      <c r="F43" s="15">
        <f t="shared" si="5"/>
        <v>0</v>
      </c>
      <c r="G43" s="15">
        <f>TRUNC(단가대비표!P50,0)</f>
        <v>0</v>
      </c>
      <c r="H43" s="15">
        <f t="shared" si="6"/>
        <v>0</v>
      </c>
      <c r="I43" s="15">
        <f>TRUNC(단가대비표!V50,0)</f>
        <v>0</v>
      </c>
      <c r="J43" s="15">
        <f t="shared" si="7"/>
        <v>0</v>
      </c>
      <c r="K43" s="15">
        <f t="shared" si="8"/>
        <v>0</v>
      </c>
      <c r="L43" s="15">
        <f t="shared" si="9"/>
        <v>0</v>
      </c>
      <c r="M43" s="10"/>
      <c r="N43" s="2" t="s">
        <v>237</v>
      </c>
      <c r="O43" s="2" t="s">
        <v>52</v>
      </c>
      <c r="P43" s="2" t="s">
        <v>52</v>
      </c>
      <c r="Q43" s="2" t="s">
        <v>59</v>
      </c>
      <c r="R43" s="2" t="s">
        <v>67</v>
      </c>
      <c r="S43" s="2" t="s">
        <v>67</v>
      </c>
      <c r="T43" s="2" t="s">
        <v>66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2" t="s">
        <v>52</v>
      </c>
      <c r="AS43" s="2" t="s">
        <v>52</v>
      </c>
      <c r="AT43" s="3"/>
      <c r="AU43" s="2" t="s">
        <v>238</v>
      </c>
      <c r="AV43" s="3">
        <v>320</v>
      </c>
    </row>
    <row r="44" spans="1:48" ht="30" customHeight="1">
      <c r="A44" s="10" t="s">
        <v>235</v>
      </c>
      <c r="B44" s="10" t="s">
        <v>239</v>
      </c>
      <c r="C44" s="10" t="s">
        <v>143</v>
      </c>
      <c r="D44" s="11">
        <v>9</v>
      </c>
      <c r="E44" s="15">
        <f>TRUNC(단가대비표!O51,0)</f>
        <v>0</v>
      </c>
      <c r="F44" s="15">
        <f t="shared" si="5"/>
        <v>0</v>
      </c>
      <c r="G44" s="15">
        <f>TRUNC(단가대비표!P51,0)</f>
        <v>0</v>
      </c>
      <c r="H44" s="15">
        <f t="shared" si="6"/>
        <v>0</v>
      </c>
      <c r="I44" s="15">
        <f>TRUNC(단가대비표!V51,0)</f>
        <v>0</v>
      </c>
      <c r="J44" s="15">
        <f t="shared" si="7"/>
        <v>0</v>
      </c>
      <c r="K44" s="15">
        <f t="shared" si="8"/>
        <v>0</v>
      </c>
      <c r="L44" s="15">
        <f t="shared" si="9"/>
        <v>0</v>
      </c>
      <c r="M44" s="10"/>
      <c r="N44" s="2" t="s">
        <v>240</v>
      </c>
      <c r="O44" s="2" t="s">
        <v>52</v>
      </c>
      <c r="P44" s="2" t="s">
        <v>52</v>
      </c>
      <c r="Q44" s="2" t="s">
        <v>59</v>
      </c>
      <c r="R44" s="2" t="s">
        <v>67</v>
      </c>
      <c r="S44" s="2" t="s">
        <v>67</v>
      </c>
      <c r="T44" s="2" t="s">
        <v>66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2" t="s">
        <v>52</v>
      </c>
      <c r="AS44" s="2" t="s">
        <v>52</v>
      </c>
      <c r="AT44" s="3"/>
      <c r="AU44" s="2" t="s">
        <v>241</v>
      </c>
      <c r="AV44" s="3">
        <v>321</v>
      </c>
    </row>
    <row r="45" spans="1:48" ht="30" customHeight="1">
      <c r="A45" s="10" t="s">
        <v>235</v>
      </c>
      <c r="B45" s="10" t="s">
        <v>242</v>
      </c>
      <c r="C45" s="10" t="s">
        <v>143</v>
      </c>
      <c r="D45" s="11">
        <v>3</v>
      </c>
      <c r="E45" s="15">
        <f>TRUNC(단가대비표!O52,0)</f>
        <v>0</v>
      </c>
      <c r="F45" s="15">
        <f t="shared" si="5"/>
        <v>0</v>
      </c>
      <c r="G45" s="15">
        <f>TRUNC(단가대비표!P52,0)</f>
        <v>0</v>
      </c>
      <c r="H45" s="15">
        <f t="shared" si="6"/>
        <v>0</v>
      </c>
      <c r="I45" s="15">
        <f>TRUNC(단가대비표!V52,0)</f>
        <v>0</v>
      </c>
      <c r="J45" s="15">
        <f t="shared" si="7"/>
        <v>0</v>
      </c>
      <c r="K45" s="15">
        <f t="shared" si="8"/>
        <v>0</v>
      </c>
      <c r="L45" s="15">
        <f t="shared" si="9"/>
        <v>0</v>
      </c>
      <c r="M45" s="10"/>
      <c r="N45" s="2" t="s">
        <v>243</v>
      </c>
      <c r="O45" s="2" t="s">
        <v>52</v>
      </c>
      <c r="P45" s="2" t="s">
        <v>52</v>
      </c>
      <c r="Q45" s="2" t="s">
        <v>59</v>
      </c>
      <c r="R45" s="2" t="s">
        <v>67</v>
      </c>
      <c r="S45" s="2" t="s">
        <v>67</v>
      </c>
      <c r="T45" s="2" t="s">
        <v>66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2" t="s">
        <v>52</v>
      </c>
      <c r="AS45" s="2" t="s">
        <v>52</v>
      </c>
      <c r="AT45" s="3"/>
      <c r="AU45" s="2" t="s">
        <v>244</v>
      </c>
      <c r="AV45" s="3">
        <v>322</v>
      </c>
    </row>
    <row r="46" spans="1:48" ht="30" customHeight="1">
      <c r="A46" s="10" t="s">
        <v>245</v>
      </c>
      <c r="B46" s="10" t="s">
        <v>246</v>
      </c>
      <c r="C46" s="10" t="s">
        <v>143</v>
      </c>
      <c r="D46" s="11">
        <v>269</v>
      </c>
      <c r="E46" s="15">
        <f>TRUNC(단가대비표!O53,0)</f>
        <v>0</v>
      </c>
      <c r="F46" s="15">
        <f t="shared" si="5"/>
        <v>0</v>
      </c>
      <c r="G46" s="15">
        <f>TRUNC(단가대비표!P53,0)</f>
        <v>0</v>
      </c>
      <c r="H46" s="15">
        <f t="shared" si="6"/>
        <v>0</v>
      </c>
      <c r="I46" s="15">
        <f>TRUNC(단가대비표!V53,0)</f>
        <v>0</v>
      </c>
      <c r="J46" s="15">
        <f t="shared" si="7"/>
        <v>0</v>
      </c>
      <c r="K46" s="15">
        <f t="shared" si="8"/>
        <v>0</v>
      </c>
      <c r="L46" s="15">
        <f t="shared" si="9"/>
        <v>0</v>
      </c>
      <c r="M46" s="10"/>
      <c r="N46" s="2" t="s">
        <v>247</v>
      </c>
      <c r="O46" s="2" t="s">
        <v>52</v>
      </c>
      <c r="P46" s="2" t="s">
        <v>52</v>
      </c>
      <c r="Q46" s="2" t="s">
        <v>59</v>
      </c>
      <c r="R46" s="2" t="s">
        <v>67</v>
      </c>
      <c r="S46" s="2" t="s">
        <v>67</v>
      </c>
      <c r="T46" s="2" t="s">
        <v>66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2" t="s">
        <v>52</v>
      </c>
      <c r="AS46" s="2" t="s">
        <v>52</v>
      </c>
      <c r="AT46" s="3"/>
      <c r="AU46" s="2" t="s">
        <v>248</v>
      </c>
      <c r="AV46" s="3">
        <v>687</v>
      </c>
    </row>
    <row r="47" spans="1:48" ht="30" customHeight="1">
      <c r="A47" s="10" t="s">
        <v>245</v>
      </c>
      <c r="B47" s="10" t="s">
        <v>249</v>
      </c>
      <c r="C47" s="10" t="s">
        <v>143</v>
      </c>
      <c r="D47" s="11">
        <v>28</v>
      </c>
      <c r="E47" s="15">
        <f>TRUNC(단가대비표!O54,0)</f>
        <v>0</v>
      </c>
      <c r="F47" s="15">
        <f t="shared" si="5"/>
        <v>0</v>
      </c>
      <c r="G47" s="15">
        <f>TRUNC(단가대비표!P54,0)</f>
        <v>0</v>
      </c>
      <c r="H47" s="15">
        <f t="shared" si="6"/>
        <v>0</v>
      </c>
      <c r="I47" s="15">
        <f>TRUNC(단가대비표!V54,0)</f>
        <v>0</v>
      </c>
      <c r="J47" s="15">
        <f t="shared" si="7"/>
        <v>0</v>
      </c>
      <c r="K47" s="15">
        <f t="shared" si="8"/>
        <v>0</v>
      </c>
      <c r="L47" s="15">
        <f t="shared" si="9"/>
        <v>0</v>
      </c>
      <c r="M47" s="10"/>
      <c r="N47" s="2" t="s">
        <v>250</v>
      </c>
      <c r="O47" s="2" t="s">
        <v>52</v>
      </c>
      <c r="P47" s="2" t="s">
        <v>52</v>
      </c>
      <c r="Q47" s="2" t="s">
        <v>59</v>
      </c>
      <c r="R47" s="2" t="s">
        <v>67</v>
      </c>
      <c r="S47" s="2" t="s">
        <v>67</v>
      </c>
      <c r="T47" s="2" t="s">
        <v>66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2" t="s">
        <v>52</v>
      </c>
      <c r="AS47" s="2" t="s">
        <v>52</v>
      </c>
      <c r="AT47" s="3"/>
      <c r="AU47" s="2" t="s">
        <v>251</v>
      </c>
      <c r="AV47" s="3">
        <v>688</v>
      </c>
    </row>
    <row r="48" spans="1:48" ht="30" customHeight="1">
      <c r="A48" s="10" t="s">
        <v>245</v>
      </c>
      <c r="B48" s="10" t="s">
        <v>252</v>
      </c>
      <c r="C48" s="10" t="s">
        <v>143</v>
      </c>
      <c r="D48" s="11">
        <v>7</v>
      </c>
      <c r="E48" s="15">
        <f>TRUNC(단가대비표!O55,0)</f>
        <v>0</v>
      </c>
      <c r="F48" s="15">
        <f t="shared" si="5"/>
        <v>0</v>
      </c>
      <c r="G48" s="15">
        <f>TRUNC(단가대비표!P55,0)</f>
        <v>0</v>
      </c>
      <c r="H48" s="15">
        <f t="shared" si="6"/>
        <v>0</v>
      </c>
      <c r="I48" s="15">
        <f>TRUNC(단가대비표!V55,0)</f>
        <v>0</v>
      </c>
      <c r="J48" s="15">
        <f t="shared" si="7"/>
        <v>0</v>
      </c>
      <c r="K48" s="15">
        <f t="shared" si="8"/>
        <v>0</v>
      </c>
      <c r="L48" s="15">
        <f t="shared" si="9"/>
        <v>0</v>
      </c>
      <c r="M48" s="10"/>
      <c r="N48" s="2" t="s">
        <v>253</v>
      </c>
      <c r="O48" s="2" t="s">
        <v>52</v>
      </c>
      <c r="P48" s="2" t="s">
        <v>52</v>
      </c>
      <c r="Q48" s="2" t="s">
        <v>59</v>
      </c>
      <c r="R48" s="2" t="s">
        <v>67</v>
      </c>
      <c r="S48" s="2" t="s">
        <v>67</v>
      </c>
      <c r="T48" s="2" t="s">
        <v>66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2" t="s">
        <v>52</v>
      </c>
      <c r="AS48" s="2" t="s">
        <v>52</v>
      </c>
      <c r="AT48" s="3"/>
      <c r="AU48" s="2" t="s">
        <v>254</v>
      </c>
      <c r="AV48" s="3">
        <v>689</v>
      </c>
    </row>
    <row r="49" spans="1:48" ht="30" customHeight="1">
      <c r="A49" s="10" t="s">
        <v>245</v>
      </c>
      <c r="B49" s="10" t="s">
        <v>255</v>
      </c>
      <c r="C49" s="10" t="s">
        <v>143</v>
      </c>
      <c r="D49" s="11">
        <v>28</v>
      </c>
      <c r="E49" s="15">
        <f>TRUNC(단가대비표!O56,0)</f>
        <v>0</v>
      </c>
      <c r="F49" s="15">
        <f t="shared" si="5"/>
        <v>0</v>
      </c>
      <c r="G49" s="15">
        <f>TRUNC(단가대비표!P56,0)</f>
        <v>0</v>
      </c>
      <c r="H49" s="15">
        <f t="shared" si="6"/>
        <v>0</v>
      </c>
      <c r="I49" s="15">
        <f>TRUNC(단가대비표!V56,0)</f>
        <v>0</v>
      </c>
      <c r="J49" s="15">
        <f t="shared" si="7"/>
        <v>0</v>
      </c>
      <c r="K49" s="15">
        <f t="shared" si="8"/>
        <v>0</v>
      </c>
      <c r="L49" s="15">
        <f t="shared" si="9"/>
        <v>0</v>
      </c>
      <c r="M49" s="10"/>
      <c r="N49" s="2" t="s">
        <v>256</v>
      </c>
      <c r="O49" s="2" t="s">
        <v>52</v>
      </c>
      <c r="P49" s="2" t="s">
        <v>52</v>
      </c>
      <c r="Q49" s="2" t="s">
        <v>59</v>
      </c>
      <c r="R49" s="2" t="s">
        <v>67</v>
      </c>
      <c r="S49" s="2" t="s">
        <v>67</v>
      </c>
      <c r="T49" s="2" t="s">
        <v>66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2" t="s">
        <v>52</v>
      </c>
      <c r="AS49" s="2" t="s">
        <v>52</v>
      </c>
      <c r="AT49" s="3"/>
      <c r="AU49" s="2" t="s">
        <v>257</v>
      </c>
      <c r="AV49" s="3">
        <v>690</v>
      </c>
    </row>
    <row r="50" spans="1:48" ht="30" customHeight="1">
      <c r="A50" s="10" t="s">
        <v>245</v>
      </c>
      <c r="B50" s="10" t="s">
        <v>258</v>
      </c>
      <c r="C50" s="10" t="s">
        <v>143</v>
      </c>
      <c r="D50" s="11">
        <v>3</v>
      </c>
      <c r="E50" s="15">
        <f>TRUNC(단가대비표!O57,0)</f>
        <v>0</v>
      </c>
      <c r="F50" s="15">
        <f t="shared" si="5"/>
        <v>0</v>
      </c>
      <c r="G50" s="15">
        <f>TRUNC(단가대비표!P57,0)</f>
        <v>0</v>
      </c>
      <c r="H50" s="15">
        <f t="shared" si="6"/>
        <v>0</v>
      </c>
      <c r="I50" s="15">
        <f>TRUNC(단가대비표!V57,0)</f>
        <v>0</v>
      </c>
      <c r="J50" s="15">
        <f t="shared" si="7"/>
        <v>0</v>
      </c>
      <c r="K50" s="15">
        <f t="shared" si="8"/>
        <v>0</v>
      </c>
      <c r="L50" s="15">
        <f t="shared" si="9"/>
        <v>0</v>
      </c>
      <c r="M50" s="10"/>
      <c r="N50" s="2" t="s">
        <v>259</v>
      </c>
      <c r="O50" s="2" t="s">
        <v>52</v>
      </c>
      <c r="P50" s="2" t="s">
        <v>52</v>
      </c>
      <c r="Q50" s="2" t="s">
        <v>59</v>
      </c>
      <c r="R50" s="2" t="s">
        <v>67</v>
      </c>
      <c r="S50" s="2" t="s">
        <v>67</v>
      </c>
      <c r="T50" s="2" t="s">
        <v>66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2" t="s">
        <v>52</v>
      </c>
      <c r="AS50" s="2" t="s">
        <v>52</v>
      </c>
      <c r="AT50" s="3"/>
      <c r="AU50" s="2" t="s">
        <v>260</v>
      </c>
      <c r="AV50" s="3">
        <v>691</v>
      </c>
    </row>
    <row r="51" spans="1:48" ht="30" customHeight="1">
      <c r="A51" s="10" t="s">
        <v>261</v>
      </c>
      <c r="B51" s="10" t="s">
        <v>262</v>
      </c>
      <c r="C51" s="10" t="s">
        <v>143</v>
      </c>
      <c r="D51" s="11">
        <v>180</v>
      </c>
      <c r="E51" s="15">
        <f>TRUNC(단가대비표!O58,0)</f>
        <v>0</v>
      </c>
      <c r="F51" s="15">
        <f t="shared" si="5"/>
        <v>0</v>
      </c>
      <c r="G51" s="15">
        <f>TRUNC(단가대비표!P58,0)</f>
        <v>0</v>
      </c>
      <c r="H51" s="15">
        <f t="shared" si="6"/>
        <v>0</v>
      </c>
      <c r="I51" s="15">
        <f>TRUNC(단가대비표!V58,0)</f>
        <v>0</v>
      </c>
      <c r="J51" s="15">
        <f t="shared" si="7"/>
        <v>0</v>
      </c>
      <c r="K51" s="15">
        <f t="shared" si="8"/>
        <v>0</v>
      </c>
      <c r="L51" s="15">
        <f t="shared" si="9"/>
        <v>0</v>
      </c>
      <c r="M51" s="10"/>
      <c r="N51" s="2" t="s">
        <v>263</v>
      </c>
      <c r="O51" s="2" t="s">
        <v>52</v>
      </c>
      <c r="P51" s="2" t="s">
        <v>52</v>
      </c>
      <c r="Q51" s="2" t="s">
        <v>59</v>
      </c>
      <c r="R51" s="2" t="s">
        <v>67</v>
      </c>
      <c r="S51" s="2" t="s">
        <v>67</v>
      </c>
      <c r="T51" s="2" t="s">
        <v>66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 t="s">
        <v>52</v>
      </c>
      <c r="AS51" s="2" t="s">
        <v>52</v>
      </c>
      <c r="AT51" s="3"/>
      <c r="AU51" s="2" t="s">
        <v>264</v>
      </c>
      <c r="AV51" s="3">
        <v>692</v>
      </c>
    </row>
    <row r="52" spans="1:48" ht="30" customHeight="1">
      <c r="A52" s="10" t="s">
        <v>261</v>
      </c>
      <c r="B52" s="10" t="s">
        <v>265</v>
      </c>
      <c r="C52" s="10" t="s">
        <v>143</v>
      </c>
      <c r="D52" s="11">
        <v>10</v>
      </c>
      <c r="E52" s="15">
        <f>TRUNC(단가대비표!O59,0)</f>
        <v>0</v>
      </c>
      <c r="F52" s="15">
        <f t="shared" si="5"/>
        <v>0</v>
      </c>
      <c r="G52" s="15">
        <f>TRUNC(단가대비표!P59,0)</f>
        <v>0</v>
      </c>
      <c r="H52" s="15">
        <f t="shared" si="6"/>
        <v>0</v>
      </c>
      <c r="I52" s="15">
        <f>TRUNC(단가대비표!V59,0)</f>
        <v>0</v>
      </c>
      <c r="J52" s="15">
        <f t="shared" si="7"/>
        <v>0</v>
      </c>
      <c r="K52" s="15">
        <f t="shared" si="8"/>
        <v>0</v>
      </c>
      <c r="L52" s="15">
        <f t="shared" si="9"/>
        <v>0</v>
      </c>
      <c r="M52" s="10"/>
      <c r="N52" s="2" t="s">
        <v>266</v>
      </c>
      <c r="O52" s="2" t="s">
        <v>52</v>
      </c>
      <c r="P52" s="2" t="s">
        <v>52</v>
      </c>
      <c r="Q52" s="2" t="s">
        <v>59</v>
      </c>
      <c r="R52" s="2" t="s">
        <v>67</v>
      </c>
      <c r="S52" s="2" t="s">
        <v>67</v>
      </c>
      <c r="T52" s="2" t="s">
        <v>66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 t="s">
        <v>52</v>
      </c>
      <c r="AS52" s="2" t="s">
        <v>52</v>
      </c>
      <c r="AT52" s="3"/>
      <c r="AU52" s="2" t="s">
        <v>267</v>
      </c>
      <c r="AV52" s="3">
        <v>693</v>
      </c>
    </row>
    <row r="53" spans="1:48" ht="30" customHeight="1">
      <c r="A53" s="10" t="s">
        <v>261</v>
      </c>
      <c r="B53" s="10" t="s">
        <v>268</v>
      </c>
      <c r="C53" s="10" t="s">
        <v>143</v>
      </c>
      <c r="D53" s="11">
        <v>10</v>
      </c>
      <c r="E53" s="15">
        <f>TRUNC(단가대비표!O60,0)</f>
        <v>0</v>
      </c>
      <c r="F53" s="15">
        <f t="shared" si="5"/>
        <v>0</v>
      </c>
      <c r="G53" s="15">
        <f>TRUNC(단가대비표!P60,0)</f>
        <v>0</v>
      </c>
      <c r="H53" s="15">
        <f t="shared" si="6"/>
        <v>0</v>
      </c>
      <c r="I53" s="15">
        <f>TRUNC(단가대비표!V60,0)</f>
        <v>0</v>
      </c>
      <c r="J53" s="15">
        <f t="shared" si="7"/>
        <v>0</v>
      </c>
      <c r="K53" s="15">
        <f t="shared" si="8"/>
        <v>0</v>
      </c>
      <c r="L53" s="15">
        <f t="shared" si="9"/>
        <v>0</v>
      </c>
      <c r="M53" s="10"/>
      <c r="N53" s="2" t="s">
        <v>269</v>
      </c>
      <c r="O53" s="2" t="s">
        <v>52</v>
      </c>
      <c r="P53" s="2" t="s">
        <v>52</v>
      </c>
      <c r="Q53" s="2" t="s">
        <v>59</v>
      </c>
      <c r="R53" s="2" t="s">
        <v>67</v>
      </c>
      <c r="S53" s="2" t="s">
        <v>67</v>
      </c>
      <c r="T53" s="2" t="s">
        <v>66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52</v>
      </c>
      <c r="AS53" s="2" t="s">
        <v>52</v>
      </c>
      <c r="AT53" s="3"/>
      <c r="AU53" s="2" t="s">
        <v>270</v>
      </c>
      <c r="AV53" s="3">
        <v>694</v>
      </c>
    </row>
    <row r="54" spans="1:48" ht="30" customHeight="1">
      <c r="A54" s="10" t="s">
        <v>261</v>
      </c>
      <c r="B54" s="10" t="s">
        <v>271</v>
      </c>
      <c r="C54" s="10" t="s">
        <v>143</v>
      </c>
      <c r="D54" s="11">
        <v>6</v>
      </c>
      <c r="E54" s="15">
        <f>TRUNC(단가대비표!O61,0)</f>
        <v>0</v>
      </c>
      <c r="F54" s="15">
        <f t="shared" si="5"/>
        <v>0</v>
      </c>
      <c r="G54" s="15">
        <f>TRUNC(단가대비표!P61,0)</f>
        <v>0</v>
      </c>
      <c r="H54" s="15">
        <f t="shared" si="6"/>
        <v>0</v>
      </c>
      <c r="I54" s="15">
        <f>TRUNC(단가대비표!V61,0)</f>
        <v>0</v>
      </c>
      <c r="J54" s="15">
        <f t="shared" si="7"/>
        <v>0</v>
      </c>
      <c r="K54" s="15">
        <f t="shared" si="8"/>
        <v>0</v>
      </c>
      <c r="L54" s="15">
        <f t="shared" si="9"/>
        <v>0</v>
      </c>
      <c r="M54" s="10"/>
      <c r="N54" s="2" t="s">
        <v>272</v>
      </c>
      <c r="O54" s="2" t="s">
        <v>52</v>
      </c>
      <c r="P54" s="2" t="s">
        <v>52</v>
      </c>
      <c r="Q54" s="2" t="s">
        <v>59</v>
      </c>
      <c r="R54" s="2" t="s">
        <v>67</v>
      </c>
      <c r="S54" s="2" t="s">
        <v>67</v>
      </c>
      <c r="T54" s="2" t="s">
        <v>66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52</v>
      </c>
      <c r="AS54" s="2" t="s">
        <v>52</v>
      </c>
      <c r="AT54" s="3"/>
      <c r="AU54" s="2" t="s">
        <v>273</v>
      </c>
      <c r="AV54" s="3">
        <v>695</v>
      </c>
    </row>
    <row r="55" spans="1:48" ht="30" customHeight="1">
      <c r="A55" s="10" t="s">
        <v>261</v>
      </c>
      <c r="B55" s="10" t="s">
        <v>274</v>
      </c>
      <c r="C55" s="10" t="s">
        <v>143</v>
      </c>
      <c r="D55" s="11">
        <v>2</v>
      </c>
      <c r="E55" s="15">
        <f>TRUNC(단가대비표!O62,0)</f>
        <v>0</v>
      </c>
      <c r="F55" s="15">
        <f t="shared" si="5"/>
        <v>0</v>
      </c>
      <c r="G55" s="15">
        <f>TRUNC(단가대비표!P62,0)</f>
        <v>0</v>
      </c>
      <c r="H55" s="15">
        <f t="shared" si="6"/>
        <v>0</v>
      </c>
      <c r="I55" s="15">
        <f>TRUNC(단가대비표!V62,0)</f>
        <v>0</v>
      </c>
      <c r="J55" s="15">
        <f t="shared" si="7"/>
        <v>0</v>
      </c>
      <c r="K55" s="15">
        <f t="shared" si="8"/>
        <v>0</v>
      </c>
      <c r="L55" s="15">
        <f t="shared" si="9"/>
        <v>0</v>
      </c>
      <c r="M55" s="10"/>
      <c r="N55" s="2" t="s">
        <v>275</v>
      </c>
      <c r="O55" s="2" t="s">
        <v>52</v>
      </c>
      <c r="P55" s="2" t="s">
        <v>52</v>
      </c>
      <c r="Q55" s="2" t="s">
        <v>59</v>
      </c>
      <c r="R55" s="2" t="s">
        <v>67</v>
      </c>
      <c r="S55" s="2" t="s">
        <v>67</v>
      </c>
      <c r="T55" s="2" t="s">
        <v>66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52</v>
      </c>
      <c r="AS55" s="2" t="s">
        <v>52</v>
      </c>
      <c r="AT55" s="3"/>
      <c r="AU55" s="2" t="s">
        <v>276</v>
      </c>
      <c r="AV55" s="3">
        <v>696</v>
      </c>
    </row>
    <row r="56" spans="1:48" ht="30" customHeight="1">
      <c r="A56" s="10" t="s">
        <v>277</v>
      </c>
      <c r="B56" s="10" t="s">
        <v>278</v>
      </c>
      <c r="C56" s="10" t="s">
        <v>63</v>
      </c>
      <c r="D56" s="11">
        <v>60</v>
      </c>
      <c r="E56" s="15">
        <f>TRUNC(일위대가목록!E10,0)</f>
        <v>0</v>
      </c>
      <c r="F56" s="15">
        <f t="shared" si="5"/>
        <v>0</v>
      </c>
      <c r="G56" s="15">
        <f>TRUNC(일위대가목록!F10,0)</f>
        <v>0</v>
      </c>
      <c r="H56" s="15">
        <f t="shared" si="6"/>
        <v>0</v>
      </c>
      <c r="I56" s="15">
        <f>TRUNC(일위대가목록!G10,0)</f>
        <v>0</v>
      </c>
      <c r="J56" s="15">
        <f t="shared" si="7"/>
        <v>0</v>
      </c>
      <c r="K56" s="15">
        <f t="shared" si="8"/>
        <v>0</v>
      </c>
      <c r="L56" s="15">
        <f t="shared" si="9"/>
        <v>0</v>
      </c>
      <c r="M56" s="10"/>
      <c r="N56" s="2" t="s">
        <v>280</v>
      </c>
      <c r="O56" s="2" t="s">
        <v>52</v>
      </c>
      <c r="P56" s="2" t="s">
        <v>52</v>
      </c>
      <c r="Q56" s="2" t="s">
        <v>59</v>
      </c>
      <c r="R56" s="2" t="s">
        <v>66</v>
      </c>
      <c r="S56" s="2" t="s">
        <v>67</v>
      </c>
      <c r="T56" s="2" t="s">
        <v>67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52</v>
      </c>
      <c r="AS56" s="2" t="s">
        <v>52</v>
      </c>
      <c r="AT56" s="3"/>
      <c r="AU56" s="2" t="s">
        <v>281</v>
      </c>
      <c r="AV56" s="3">
        <v>323</v>
      </c>
    </row>
    <row r="57" spans="1:48" ht="30" customHeight="1">
      <c r="A57" s="10" t="s">
        <v>282</v>
      </c>
      <c r="B57" s="10" t="s">
        <v>283</v>
      </c>
      <c r="C57" s="10" t="s">
        <v>284</v>
      </c>
      <c r="D57" s="11">
        <v>6</v>
      </c>
      <c r="E57" s="15">
        <f>TRUNC(일위대가목록!E43,0)</f>
        <v>0</v>
      </c>
      <c r="F57" s="15">
        <f t="shared" si="5"/>
        <v>0</v>
      </c>
      <c r="G57" s="15">
        <f>TRUNC(일위대가목록!F43,0)</f>
        <v>0</v>
      </c>
      <c r="H57" s="15">
        <f t="shared" si="6"/>
        <v>0</v>
      </c>
      <c r="I57" s="15">
        <f>TRUNC(일위대가목록!G43,0)</f>
        <v>0</v>
      </c>
      <c r="J57" s="15">
        <f t="shared" si="7"/>
        <v>0</v>
      </c>
      <c r="K57" s="15">
        <f t="shared" si="8"/>
        <v>0</v>
      </c>
      <c r="L57" s="15">
        <f t="shared" si="9"/>
        <v>0</v>
      </c>
      <c r="M57" s="10"/>
      <c r="N57" s="2" t="s">
        <v>286</v>
      </c>
      <c r="O57" s="2" t="s">
        <v>52</v>
      </c>
      <c r="P57" s="2" t="s">
        <v>52</v>
      </c>
      <c r="Q57" s="2" t="s">
        <v>59</v>
      </c>
      <c r="R57" s="2" t="s">
        <v>66</v>
      </c>
      <c r="S57" s="2" t="s">
        <v>67</v>
      </c>
      <c r="T57" s="2" t="s">
        <v>67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287</v>
      </c>
      <c r="AV57" s="3">
        <v>324</v>
      </c>
    </row>
    <row r="58" spans="1:48" ht="30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48" ht="30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48" ht="30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48" ht="30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48" ht="30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48" ht="30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48" ht="30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48" ht="30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48" ht="30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48" ht="30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48" ht="30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48" ht="30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48" ht="30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48" ht="3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48" ht="30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48" ht="30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48" ht="30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48" ht="30" customHeight="1">
      <c r="A75" s="10" t="s">
        <v>288</v>
      </c>
      <c r="B75" s="11"/>
      <c r="C75" s="11"/>
      <c r="D75" s="11"/>
      <c r="E75" s="11"/>
      <c r="F75" s="15">
        <f>SUM(F5:F74)</f>
        <v>0</v>
      </c>
      <c r="G75" s="11"/>
      <c r="H75" s="15">
        <f>SUM(H5:H74)</f>
        <v>0</v>
      </c>
      <c r="I75" s="11"/>
      <c r="J75" s="15">
        <f>SUM(J5:J74)</f>
        <v>0</v>
      </c>
      <c r="K75" s="11"/>
      <c r="L75" s="15">
        <f>SUM(L5:L74)</f>
        <v>0</v>
      </c>
      <c r="M75" s="11"/>
      <c r="N75" t="s">
        <v>289</v>
      </c>
    </row>
    <row r="76" spans="1:48" ht="30" customHeight="1">
      <c r="A76" s="10" t="s">
        <v>290</v>
      </c>
      <c r="B76" s="11" t="s">
        <v>60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3"/>
      <c r="O76" s="3"/>
      <c r="P76" s="3"/>
      <c r="Q76" s="2" t="s">
        <v>291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>
      <c r="A77" s="10" t="s">
        <v>69</v>
      </c>
      <c r="B77" s="10" t="s">
        <v>70</v>
      </c>
      <c r="C77" s="10" t="s">
        <v>63</v>
      </c>
      <c r="D77" s="11">
        <v>452</v>
      </c>
      <c r="E77" s="15">
        <f>TRUNC(일위대가목록!E5,0)</f>
        <v>0</v>
      </c>
      <c r="F77" s="15">
        <f t="shared" ref="F77:F92" si="10">TRUNC(E77*D77, 0)</f>
        <v>0</v>
      </c>
      <c r="G77" s="15">
        <f>TRUNC(일위대가목록!F5,0)</f>
        <v>0</v>
      </c>
      <c r="H77" s="15">
        <f t="shared" ref="H77:H92" si="11">TRUNC(G77*D77, 0)</f>
        <v>0</v>
      </c>
      <c r="I77" s="15">
        <f>TRUNC(일위대가목록!G5,0)</f>
        <v>0</v>
      </c>
      <c r="J77" s="15">
        <f t="shared" ref="J77:J92" si="12">TRUNC(I77*D77, 0)</f>
        <v>0</v>
      </c>
      <c r="K77" s="15">
        <f t="shared" ref="K77:K92" si="13">TRUNC(E77+G77+I77, 0)</f>
        <v>0</v>
      </c>
      <c r="L77" s="15">
        <f t="shared" ref="L77:L92" si="14">TRUNC(F77+H77+J77, 0)</f>
        <v>0</v>
      </c>
      <c r="M77" s="10"/>
      <c r="N77" s="2" t="s">
        <v>72</v>
      </c>
      <c r="O77" s="2" t="s">
        <v>52</v>
      </c>
      <c r="P77" s="2" t="s">
        <v>52</v>
      </c>
      <c r="Q77" s="2" t="s">
        <v>291</v>
      </c>
      <c r="R77" s="2" t="s">
        <v>66</v>
      </c>
      <c r="S77" s="2" t="s">
        <v>67</v>
      </c>
      <c r="T77" s="2" t="s">
        <v>67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52</v>
      </c>
      <c r="AS77" s="2" t="s">
        <v>52</v>
      </c>
      <c r="AT77" s="3"/>
      <c r="AU77" s="2" t="s">
        <v>292</v>
      </c>
      <c r="AV77" s="3">
        <v>326</v>
      </c>
    </row>
    <row r="78" spans="1:48" ht="30" customHeight="1">
      <c r="A78" s="10" t="s">
        <v>90</v>
      </c>
      <c r="B78" s="10" t="s">
        <v>91</v>
      </c>
      <c r="C78" s="10" t="s">
        <v>92</v>
      </c>
      <c r="D78" s="11">
        <v>248</v>
      </c>
      <c r="E78" s="15">
        <f>TRUNC(일위대가목록!E11,0)</f>
        <v>0</v>
      </c>
      <c r="F78" s="15">
        <f t="shared" si="10"/>
        <v>0</v>
      </c>
      <c r="G78" s="15">
        <f>TRUNC(일위대가목록!F11,0)</f>
        <v>0</v>
      </c>
      <c r="H78" s="15">
        <f t="shared" si="11"/>
        <v>0</v>
      </c>
      <c r="I78" s="15">
        <f>TRUNC(일위대가목록!G11,0)</f>
        <v>0</v>
      </c>
      <c r="J78" s="15">
        <f t="shared" si="12"/>
        <v>0</v>
      </c>
      <c r="K78" s="15">
        <f t="shared" si="13"/>
        <v>0</v>
      </c>
      <c r="L78" s="15">
        <f t="shared" si="14"/>
        <v>0</v>
      </c>
      <c r="M78" s="10"/>
      <c r="N78" s="2" t="s">
        <v>94</v>
      </c>
      <c r="O78" s="2" t="s">
        <v>52</v>
      </c>
      <c r="P78" s="2" t="s">
        <v>52</v>
      </c>
      <c r="Q78" s="2" t="s">
        <v>291</v>
      </c>
      <c r="R78" s="2" t="s">
        <v>66</v>
      </c>
      <c r="S78" s="2" t="s">
        <v>67</v>
      </c>
      <c r="T78" s="2" t="s">
        <v>67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52</v>
      </c>
      <c r="AS78" s="2" t="s">
        <v>52</v>
      </c>
      <c r="AT78" s="3"/>
      <c r="AU78" s="2" t="s">
        <v>293</v>
      </c>
      <c r="AV78" s="3">
        <v>327</v>
      </c>
    </row>
    <row r="79" spans="1:48" ht="30" customHeight="1">
      <c r="A79" s="10" t="s">
        <v>121</v>
      </c>
      <c r="B79" s="10" t="s">
        <v>122</v>
      </c>
      <c r="C79" s="10" t="s">
        <v>123</v>
      </c>
      <c r="D79" s="11">
        <v>4</v>
      </c>
      <c r="E79" s="15">
        <f>TRUNC(일위대가목록!E18,0)</f>
        <v>0</v>
      </c>
      <c r="F79" s="15">
        <f t="shared" si="10"/>
        <v>0</v>
      </c>
      <c r="G79" s="15">
        <f>TRUNC(일위대가목록!F18,0)</f>
        <v>0</v>
      </c>
      <c r="H79" s="15">
        <f t="shared" si="11"/>
        <v>0</v>
      </c>
      <c r="I79" s="15">
        <f>TRUNC(일위대가목록!G18,0)</f>
        <v>0</v>
      </c>
      <c r="J79" s="15">
        <f t="shared" si="12"/>
        <v>0</v>
      </c>
      <c r="K79" s="15">
        <f t="shared" si="13"/>
        <v>0</v>
      </c>
      <c r="L79" s="15">
        <f t="shared" si="14"/>
        <v>0</v>
      </c>
      <c r="M79" s="10"/>
      <c r="N79" s="2" t="s">
        <v>125</v>
      </c>
      <c r="O79" s="2" t="s">
        <v>52</v>
      </c>
      <c r="P79" s="2" t="s">
        <v>52</v>
      </c>
      <c r="Q79" s="2" t="s">
        <v>291</v>
      </c>
      <c r="R79" s="2" t="s">
        <v>66</v>
      </c>
      <c r="S79" s="2" t="s">
        <v>67</v>
      </c>
      <c r="T79" s="2" t="s">
        <v>67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 t="s">
        <v>52</v>
      </c>
      <c r="AS79" s="2" t="s">
        <v>52</v>
      </c>
      <c r="AT79" s="3"/>
      <c r="AU79" s="2" t="s">
        <v>294</v>
      </c>
      <c r="AV79" s="3">
        <v>328</v>
      </c>
    </row>
    <row r="80" spans="1:48" ht="30" customHeight="1">
      <c r="A80" s="10" t="s">
        <v>121</v>
      </c>
      <c r="B80" s="10" t="s">
        <v>127</v>
      </c>
      <c r="C80" s="10" t="s">
        <v>123</v>
      </c>
      <c r="D80" s="11">
        <v>906</v>
      </c>
      <c r="E80" s="15">
        <f>TRUNC(일위대가목록!E19,0)</f>
        <v>0</v>
      </c>
      <c r="F80" s="15">
        <f t="shared" si="10"/>
        <v>0</v>
      </c>
      <c r="G80" s="15">
        <f>TRUNC(일위대가목록!F19,0)</f>
        <v>0</v>
      </c>
      <c r="H80" s="15">
        <f t="shared" si="11"/>
        <v>0</v>
      </c>
      <c r="I80" s="15">
        <f>TRUNC(일위대가목록!G19,0)</f>
        <v>0</v>
      </c>
      <c r="J80" s="15">
        <f t="shared" si="12"/>
        <v>0</v>
      </c>
      <c r="K80" s="15">
        <f t="shared" si="13"/>
        <v>0</v>
      </c>
      <c r="L80" s="15">
        <f t="shared" si="14"/>
        <v>0</v>
      </c>
      <c r="M80" s="10"/>
      <c r="N80" s="2" t="s">
        <v>129</v>
      </c>
      <c r="O80" s="2" t="s">
        <v>52</v>
      </c>
      <c r="P80" s="2" t="s">
        <v>52</v>
      </c>
      <c r="Q80" s="2" t="s">
        <v>291</v>
      </c>
      <c r="R80" s="2" t="s">
        <v>66</v>
      </c>
      <c r="S80" s="2" t="s">
        <v>67</v>
      </c>
      <c r="T80" s="2" t="s">
        <v>67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52</v>
      </c>
      <c r="AS80" s="2" t="s">
        <v>52</v>
      </c>
      <c r="AT80" s="3"/>
      <c r="AU80" s="2" t="s">
        <v>295</v>
      </c>
      <c r="AV80" s="3">
        <v>329</v>
      </c>
    </row>
    <row r="81" spans="1:48" ht="30" customHeight="1">
      <c r="A81" s="10" t="s">
        <v>141</v>
      </c>
      <c r="B81" s="10" t="s">
        <v>142</v>
      </c>
      <c r="C81" s="10" t="s">
        <v>143</v>
      </c>
      <c r="D81" s="11">
        <v>53</v>
      </c>
      <c r="E81" s="15">
        <f>TRUNC(일위대가목록!E22,0)</f>
        <v>0</v>
      </c>
      <c r="F81" s="15">
        <f t="shared" si="10"/>
        <v>0</v>
      </c>
      <c r="G81" s="15">
        <f>TRUNC(일위대가목록!F22,0)</f>
        <v>0</v>
      </c>
      <c r="H81" s="15">
        <f t="shared" si="11"/>
        <v>0</v>
      </c>
      <c r="I81" s="15">
        <f>TRUNC(일위대가목록!G22,0)</f>
        <v>0</v>
      </c>
      <c r="J81" s="15">
        <f t="shared" si="12"/>
        <v>0</v>
      </c>
      <c r="K81" s="15">
        <f t="shared" si="13"/>
        <v>0</v>
      </c>
      <c r="L81" s="15">
        <f t="shared" si="14"/>
        <v>0</v>
      </c>
      <c r="M81" s="10"/>
      <c r="N81" s="2" t="s">
        <v>145</v>
      </c>
      <c r="O81" s="2" t="s">
        <v>52</v>
      </c>
      <c r="P81" s="2" t="s">
        <v>52</v>
      </c>
      <c r="Q81" s="2" t="s">
        <v>291</v>
      </c>
      <c r="R81" s="2" t="s">
        <v>66</v>
      </c>
      <c r="S81" s="2" t="s">
        <v>67</v>
      </c>
      <c r="T81" s="2" t="s">
        <v>67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52</v>
      </c>
      <c r="AS81" s="2" t="s">
        <v>52</v>
      </c>
      <c r="AT81" s="3"/>
      <c r="AU81" s="2" t="s">
        <v>296</v>
      </c>
      <c r="AV81" s="3">
        <v>330</v>
      </c>
    </row>
    <row r="82" spans="1:48" ht="30" customHeight="1">
      <c r="A82" s="10" t="s">
        <v>297</v>
      </c>
      <c r="B82" s="10" t="s">
        <v>298</v>
      </c>
      <c r="C82" s="10" t="s">
        <v>143</v>
      </c>
      <c r="D82" s="11">
        <v>51</v>
      </c>
      <c r="E82" s="15">
        <f>TRUNC(일위대가목록!E23,0)</f>
        <v>0</v>
      </c>
      <c r="F82" s="15">
        <f t="shared" si="10"/>
        <v>0</v>
      </c>
      <c r="G82" s="15">
        <f>TRUNC(일위대가목록!F23,0)</f>
        <v>0</v>
      </c>
      <c r="H82" s="15">
        <f t="shared" si="11"/>
        <v>0</v>
      </c>
      <c r="I82" s="15">
        <f>TRUNC(일위대가목록!G23,0)</f>
        <v>0</v>
      </c>
      <c r="J82" s="15">
        <f t="shared" si="12"/>
        <v>0</v>
      </c>
      <c r="K82" s="15">
        <f t="shared" si="13"/>
        <v>0</v>
      </c>
      <c r="L82" s="15">
        <f t="shared" si="14"/>
        <v>0</v>
      </c>
      <c r="M82" s="10"/>
      <c r="N82" s="2" t="s">
        <v>300</v>
      </c>
      <c r="O82" s="2" t="s">
        <v>52</v>
      </c>
      <c r="P82" s="2" t="s">
        <v>52</v>
      </c>
      <c r="Q82" s="2" t="s">
        <v>291</v>
      </c>
      <c r="R82" s="2" t="s">
        <v>66</v>
      </c>
      <c r="S82" s="2" t="s">
        <v>67</v>
      </c>
      <c r="T82" s="2" t="s">
        <v>67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52</v>
      </c>
      <c r="AS82" s="2" t="s">
        <v>52</v>
      </c>
      <c r="AT82" s="3"/>
      <c r="AU82" s="2" t="s">
        <v>301</v>
      </c>
      <c r="AV82" s="3">
        <v>331</v>
      </c>
    </row>
    <row r="83" spans="1:48" ht="30" customHeight="1">
      <c r="A83" s="10" t="s">
        <v>297</v>
      </c>
      <c r="B83" s="10" t="s">
        <v>302</v>
      </c>
      <c r="C83" s="10" t="s">
        <v>143</v>
      </c>
      <c r="D83" s="11">
        <v>5</v>
      </c>
      <c r="E83" s="15">
        <f>TRUNC(일위대가목록!E24,0)</f>
        <v>0</v>
      </c>
      <c r="F83" s="15">
        <f t="shared" si="10"/>
        <v>0</v>
      </c>
      <c r="G83" s="15">
        <f>TRUNC(일위대가목록!F24,0)</f>
        <v>0</v>
      </c>
      <c r="H83" s="15">
        <f t="shared" si="11"/>
        <v>0</v>
      </c>
      <c r="I83" s="15">
        <f>TRUNC(일위대가목록!G24,0)</f>
        <v>0</v>
      </c>
      <c r="J83" s="15">
        <f t="shared" si="12"/>
        <v>0</v>
      </c>
      <c r="K83" s="15">
        <f t="shared" si="13"/>
        <v>0</v>
      </c>
      <c r="L83" s="15">
        <f t="shared" si="14"/>
        <v>0</v>
      </c>
      <c r="M83" s="10"/>
      <c r="N83" s="2" t="s">
        <v>304</v>
      </c>
      <c r="O83" s="2" t="s">
        <v>52</v>
      </c>
      <c r="P83" s="2" t="s">
        <v>52</v>
      </c>
      <c r="Q83" s="2" t="s">
        <v>291</v>
      </c>
      <c r="R83" s="2" t="s">
        <v>66</v>
      </c>
      <c r="S83" s="2" t="s">
        <v>67</v>
      </c>
      <c r="T83" s="2" t="s">
        <v>67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305</v>
      </c>
      <c r="AV83" s="3">
        <v>332</v>
      </c>
    </row>
    <row r="84" spans="1:48" ht="30" customHeight="1">
      <c r="A84" s="10" t="s">
        <v>165</v>
      </c>
      <c r="B84" s="10" t="s">
        <v>166</v>
      </c>
      <c r="C84" s="10" t="s">
        <v>92</v>
      </c>
      <c r="D84" s="11">
        <v>7</v>
      </c>
      <c r="E84" s="15">
        <f>TRUNC(일위대가목록!E29,0)</f>
        <v>0</v>
      </c>
      <c r="F84" s="15">
        <f t="shared" si="10"/>
        <v>0</v>
      </c>
      <c r="G84" s="15">
        <f>TRUNC(일위대가목록!F29,0)</f>
        <v>0</v>
      </c>
      <c r="H84" s="15">
        <f t="shared" si="11"/>
        <v>0</v>
      </c>
      <c r="I84" s="15">
        <f>TRUNC(일위대가목록!G29,0)</f>
        <v>0</v>
      </c>
      <c r="J84" s="15">
        <f t="shared" si="12"/>
        <v>0</v>
      </c>
      <c r="K84" s="15">
        <f t="shared" si="13"/>
        <v>0</v>
      </c>
      <c r="L84" s="15">
        <f t="shared" si="14"/>
        <v>0</v>
      </c>
      <c r="M84" s="10"/>
      <c r="N84" s="2" t="s">
        <v>168</v>
      </c>
      <c r="O84" s="2" t="s">
        <v>52</v>
      </c>
      <c r="P84" s="2" t="s">
        <v>52</v>
      </c>
      <c r="Q84" s="2" t="s">
        <v>291</v>
      </c>
      <c r="R84" s="2" t="s">
        <v>66</v>
      </c>
      <c r="S84" s="2" t="s">
        <v>67</v>
      </c>
      <c r="T84" s="2" t="s">
        <v>67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306</v>
      </c>
      <c r="AV84" s="3">
        <v>333</v>
      </c>
    </row>
    <row r="85" spans="1:48" ht="30" customHeight="1">
      <c r="A85" s="10" t="s">
        <v>307</v>
      </c>
      <c r="B85" s="10" t="s">
        <v>308</v>
      </c>
      <c r="C85" s="10" t="s">
        <v>143</v>
      </c>
      <c r="D85" s="11">
        <v>49</v>
      </c>
      <c r="E85" s="15">
        <f>TRUNC(일위대가목록!E38,0)</f>
        <v>0</v>
      </c>
      <c r="F85" s="15">
        <f t="shared" si="10"/>
        <v>0</v>
      </c>
      <c r="G85" s="15">
        <f>TRUNC(일위대가목록!F38,0)</f>
        <v>0</v>
      </c>
      <c r="H85" s="15">
        <f t="shared" si="11"/>
        <v>0</v>
      </c>
      <c r="I85" s="15">
        <f>TRUNC(일위대가목록!G38,0)</f>
        <v>0</v>
      </c>
      <c r="J85" s="15">
        <f t="shared" si="12"/>
        <v>0</v>
      </c>
      <c r="K85" s="15">
        <f t="shared" si="13"/>
        <v>0</v>
      </c>
      <c r="L85" s="15">
        <f t="shared" si="14"/>
        <v>0</v>
      </c>
      <c r="M85" s="10"/>
      <c r="N85" s="2" t="s">
        <v>310</v>
      </c>
      <c r="O85" s="2" t="s">
        <v>52</v>
      </c>
      <c r="P85" s="2" t="s">
        <v>52</v>
      </c>
      <c r="Q85" s="2" t="s">
        <v>291</v>
      </c>
      <c r="R85" s="2" t="s">
        <v>66</v>
      </c>
      <c r="S85" s="2" t="s">
        <v>67</v>
      </c>
      <c r="T85" s="2" t="s">
        <v>67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311</v>
      </c>
      <c r="AV85" s="3">
        <v>334</v>
      </c>
    </row>
    <row r="86" spans="1:48" ht="30" customHeight="1">
      <c r="A86" s="10" t="s">
        <v>307</v>
      </c>
      <c r="B86" s="10" t="s">
        <v>312</v>
      </c>
      <c r="C86" s="10" t="s">
        <v>143</v>
      </c>
      <c r="D86" s="11">
        <v>2</v>
      </c>
      <c r="E86" s="15">
        <f>TRUNC(일위대가목록!E39,0)</f>
        <v>0</v>
      </c>
      <c r="F86" s="15">
        <f t="shared" si="10"/>
        <v>0</v>
      </c>
      <c r="G86" s="15">
        <f>TRUNC(일위대가목록!F39,0)</f>
        <v>0</v>
      </c>
      <c r="H86" s="15">
        <f t="shared" si="11"/>
        <v>0</v>
      </c>
      <c r="I86" s="15">
        <f>TRUNC(일위대가목록!G39,0)</f>
        <v>0</v>
      </c>
      <c r="J86" s="15">
        <f t="shared" si="12"/>
        <v>0</v>
      </c>
      <c r="K86" s="15">
        <f t="shared" si="13"/>
        <v>0</v>
      </c>
      <c r="L86" s="15">
        <f t="shared" si="14"/>
        <v>0</v>
      </c>
      <c r="M86" s="10"/>
      <c r="N86" s="2" t="s">
        <v>314</v>
      </c>
      <c r="O86" s="2" t="s">
        <v>52</v>
      </c>
      <c r="P86" s="2" t="s">
        <v>52</v>
      </c>
      <c r="Q86" s="2" t="s">
        <v>291</v>
      </c>
      <c r="R86" s="2" t="s">
        <v>66</v>
      </c>
      <c r="S86" s="2" t="s">
        <v>67</v>
      </c>
      <c r="T86" s="2" t="s">
        <v>67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2" t="s">
        <v>52</v>
      </c>
      <c r="AS86" s="2" t="s">
        <v>52</v>
      </c>
      <c r="AT86" s="3"/>
      <c r="AU86" s="2" t="s">
        <v>315</v>
      </c>
      <c r="AV86" s="3">
        <v>335</v>
      </c>
    </row>
    <row r="87" spans="1:48" ht="30" customHeight="1">
      <c r="A87" s="10" t="s">
        <v>316</v>
      </c>
      <c r="B87" s="10" t="s">
        <v>317</v>
      </c>
      <c r="C87" s="10" t="s">
        <v>143</v>
      </c>
      <c r="D87" s="11">
        <v>2</v>
      </c>
      <c r="E87" s="15">
        <f>TRUNC(일위대가목록!E40,0)</f>
        <v>0</v>
      </c>
      <c r="F87" s="15">
        <f t="shared" si="10"/>
        <v>0</v>
      </c>
      <c r="G87" s="15">
        <f>TRUNC(일위대가목록!F40,0)</f>
        <v>0</v>
      </c>
      <c r="H87" s="15">
        <f t="shared" si="11"/>
        <v>0</v>
      </c>
      <c r="I87" s="15">
        <f>TRUNC(일위대가목록!G40,0)</f>
        <v>0</v>
      </c>
      <c r="J87" s="15">
        <f t="shared" si="12"/>
        <v>0</v>
      </c>
      <c r="K87" s="15">
        <f t="shared" si="13"/>
        <v>0</v>
      </c>
      <c r="L87" s="15">
        <f t="shared" si="14"/>
        <v>0</v>
      </c>
      <c r="M87" s="10"/>
      <c r="N87" s="2" t="s">
        <v>319</v>
      </c>
      <c r="O87" s="2" t="s">
        <v>52</v>
      </c>
      <c r="P87" s="2" t="s">
        <v>52</v>
      </c>
      <c r="Q87" s="2" t="s">
        <v>291</v>
      </c>
      <c r="R87" s="2" t="s">
        <v>66</v>
      </c>
      <c r="S87" s="2" t="s">
        <v>67</v>
      </c>
      <c r="T87" s="2" t="s">
        <v>67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2" t="s">
        <v>52</v>
      </c>
      <c r="AS87" s="2" t="s">
        <v>52</v>
      </c>
      <c r="AT87" s="3"/>
      <c r="AU87" s="2" t="s">
        <v>320</v>
      </c>
      <c r="AV87" s="3">
        <v>336</v>
      </c>
    </row>
    <row r="88" spans="1:48" ht="30" customHeight="1">
      <c r="A88" s="10" t="s">
        <v>316</v>
      </c>
      <c r="B88" s="10" t="s">
        <v>321</v>
      </c>
      <c r="C88" s="10" t="s">
        <v>143</v>
      </c>
      <c r="D88" s="11">
        <v>5</v>
      </c>
      <c r="E88" s="15">
        <f>TRUNC(일위대가목록!E41,0)</f>
        <v>0</v>
      </c>
      <c r="F88" s="15">
        <f t="shared" si="10"/>
        <v>0</v>
      </c>
      <c r="G88" s="15">
        <f>TRUNC(일위대가목록!F41,0)</f>
        <v>0</v>
      </c>
      <c r="H88" s="15">
        <f t="shared" si="11"/>
        <v>0</v>
      </c>
      <c r="I88" s="15">
        <f>TRUNC(일위대가목록!G41,0)</f>
        <v>0</v>
      </c>
      <c r="J88" s="15">
        <f t="shared" si="12"/>
        <v>0</v>
      </c>
      <c r="K88" s="15">
        <f t="shared" si="13"/>
        <v>0</v>
      </c>
      <c r="L88" s="15">
        <f t="shared" si="14"/>
        <v>0</v>
      </c>
      <c r="M88" s="10"/>
      <c r="N88" s="2" t="s">
        <v>323</v>
      </c>
      <c r="O88" s="2" t="s">
        <v>52</v>
      </c>
      <c r="P88" s="2" t="s">
        <v>52</v>
      </c>
      <c r="Q88" s="2" t="s">
        <v>291</v>
      </c>
      <c r="R88" s="2" t="s">
        <v>66</v>
      </c>
      <c r="S88" s="2" t="s">
        <v>67</v>
      </c>
      <c r="T88" s="2" t="s">
        <v>67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2" t="s">
        <v>52</v>
      </c>
      <c r="AS88" s="2" t="s">
        <v>52</v>
      </c>
      <c r="AT88" s="3"/>
      <c r="AU88" s="2" t="s">
        <v>324</v>
      </c>
      <c r="AV88" s="3">
        <v>337</v>
      </c>
    </row>
    <row r="89" spans="1:48" ht="30" customHeight="1">
      <c r="A89" s="10" t="s">
        <v>218</v>
      </c>
      <c r="B89" s="10" t="s">
        <v>219</v>
      </c>
      <c r="C89" s="10" t="s">
        <v>143</v>
      </c>
      <c r="D89" s="11">
        <v>4</v>
      </c>
      <c r="E89" s="15">
        <f>TRUNC(단가대비표!O37,0)</f>
        <v>0</v>
      </c>
      <c r="F89" s="15">
        <f t="shared" si="10"/>
        <v>0</v>
      </c>
      <c r="G89" s="15">
        <f>TRUNC(단가대비표!P37,0)</f>
        <v>0</v>
      </c>
      <c r="H89" s="15">
        <f t="shared" si="11"/>
        <v>0</v>
      </c>
      <c r="I89" s="15">
        <f>TRUNC(단가대비표!V37,0)</f>
        <v>0</v>
      </c>
      <c r="J89" s="15">
        <f t="shared" si="12"/>
        <v>0</v>
      </c>
      <c r="K89" s="15">
        <f t="shared" si="13"/>
        <v>0</v>
      </c>
      <c r="L89" s="15">
        <f t="shared" si="14"/>
        <v>0</v>
      </c>
      <c r="M89" s="10"/>
      <c r="N89" s="2" t="s">
        <v>220</v>
      </c>
      <c r="O89" s="2" t="s">
        <v>52</v>
      </c>
      <c r="P89" s="2" t="s">
        <v>52</v>
      </c>
      <c r="Q89" s="2" t="s">
        <v>291</v>
      </c>
      <c r="R89" s="2" t="s">
        <v>67</v>
      </c>
      <c r="S89" s="2" t="s">
        <v>67</v>
      </c>
      <c r="T89" s="2" t="s">
        <v>66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2" t="s">
        <v>52</v>
      </c>
      <c r="AS89" s="2" t="s">
        <v>52</v>
      </c>
      <c r="AT89" s="3"/>
      <c r="AU89" s="2" t="s">
        <v>325</v>
      </c>
      <c r="AV89" s="3">
        <v>338</v>
      </c>
    </row>
    <row r="90" spans="1:48" ht="30" customHeight="1">
      <c r="A90" s="10" t="s">
        <v>245</v>
      </c>
      <c r="B90" s="10" t="s">
        <v>246</v>
      </c>
      <c r="C90" s="10" t="s">
        <v>143</v>
      </c>
      <c r="D90" s="11">
        <v>126</v>
      </c>
      <c r="E90" s="15">
        <f>TRUNC(단가대비표!O53,0)</f>
        <v>0</v>
      </c>
      <c r="F90" s="15">
        <f t="shared" si="10"/>
        <v>0</v>
      </c>
      <c r="G90" s="15">
        <f>TRUNC(단가대비표!P53,0)</f>
        <v>0</v>
      </c>
      <c r="H90" s="15">
        <f t="shared" si="11"/>
        <v>0</v>
      </c>
      <c r="I90" s="15">
        <f>TRUNC(단가대비표!V53,0)</f>
        <v>0</v>
      </c>
      <c r="J90" s="15">
        <f t="shared" si="12"/>
        <v>0</v>
      </c>
      <c r="K90" s="15">
        <f t="shared" si="13"/>
        <v>0</v>
      </c>
      <c r="L90" s="15">
        <f t="shared" si="14"/>
        <v>0</v>
      </c>
      <c r="M90" s="10"/>
      <c r="N90" s="2" t="s">
        <v>247</v>
      </c>
      <c r="O90" s="2" t="s">
        <v>52</v>
      </c>
      <c r="P90" s="2" t="s">
        <v>52</v>
      </c>
      <c r="Q90" s="2" t="s">
        <v>291</v>
      </c>
      <c r="R90" s="2" t="s">
        <v>67</v>
      </c>
      <c r="S90" s="2" t="s">
        <v>67</v>
      </c>
      <c r="T90" s="2" t="s">
        <v>66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2" t="s">
        <v>52</v>
      </c>
      <c r="AS90" s="2" t="s">
        <v>52</v>
      </c>
      <c r="AT90" s="3"/>
      <c r="AU90" s="2" t="s">
        <v>326</v>
      </c>
      <c r="AV90" s="3">
        <v>685</v>
      </c>
    </row>
    <row r="91" spans="1:48" ht="30" customHeight="1">
      <c r="A91" s="10" t="s">
        <v>261</v>
      </c>
      <c r="B91" s="10" t="s">
        <v>262</v>
      </c>
      <c r="C91" s="10" t="s">
        <v>143</v>
      </c>
      <c r="D91" s="11">
        <v>116</v>
      </c>
      <c r="E91" s="15">
        <f>TRUNC(단가대비표!O58,0)</f>
        <v>0</v>
      </c>
      <c r="F91" s="15">
        <f t="shared" si="10"/>
        <v>0</v>
      </c>
      <c r="G91" s="15">
        <f>TRUNC(단가대비표!P58,0)</f>
        <v>0</v>
      </c>
      <c r="H91" s="15">
        <f t="shared" si="11"/>
        <v>0</v>
      </c>
      <c r="I91" s="15">
        <f>TRUNC(단가대비표!V58,0)</f>
        <v>0</v>
      </c>
      <c r="J91" s="15">
        <f t="shared" si="12"/>
        <v>0</v>
      </c>
      <c r="K91" s="15">
        <f t="shared" si="13"/>
        <v>0</v>
      </c>
      <c r="L91" s="15">
        <f t="shared" si="14"/>
        <v>0</v>
      </c>
      <c r="M91" s="10"/>
      <c r="N91" s="2" t="s">
        <v>263</v>
      </c>
      <c r="O91" s="2" t="s">
        <v>52</v>
      </c>
      <c r="P91" s="2" t="s">
        <v>52</v>
      </c>
      <c r="Q91" s="2" t="s">
        <v>291</v>
      </c>
      <c r="R91" s="2" t="s">
        <v>67</v>
      </c>
      <c r="S91" s="2" t="s">
        <v>67</v>
      </c>
      <c r="T91" s="2" t="s">
        <v>66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2" t="s">
        <v>52</v>
      </c>
      <c r="AS91" s="2" t="s">
        <v>52</v>
      </c>
      <c r="AT91" s="3"/>
      <c r="AU91" s="2" t="s">
        <v>327</v>
      </c>
      <c r="AV91" s="3">
        <v>686</v>
      </c>
    </row>
    <row r="92" spans="1:48" ht="30" customHeight="1">
      <c r="A92" s="10" t="s">
        <v>277</v>
      </c>
      <c r="B92" s="10" t="s">
        <v>278</v>
      </c>
      <c r="C92" s="10" t="s">
        <v>63</v>
      </c>
      <c r="D92" s="11">
        <v>2</v>
      </c>
      <c r="E92" s="15">
        <f>TRUNC(일위대가목록!E10,0)</f>
        <v>0</v>
      </c>
      <c r="F92" s="15">
        <f t="shared" si="10"/>
        <v>0</v>
      </c>
      <c r="G92" s="15">
        <f>TRUNC(일위대가목록!F10,0)</f>
        <v>0</v>
      </c>
      <c r="H92" s="15">
        <f t="shared" si="11"/>
        <v>0</v>
      </c>
      <c r="I92" s="15">
        <f>TRUNC(일위대가목록!G10,0)</f>
        <v>0</v>
      </c>
      <c r="J92" s="15">
        <f t="shared" si="12"/>
        <v>0</v>
      </c>
      <c r="K92" s="15">
        <f t="shared" si="13"/>
        <v>0</v>
      </c>
      <c r="L92" s="15">
        <f t="shared" si="14"/>
        <v>0</v>
      </c>
      <c r="M92" s="10"/>
      <c r="N92" s="2" t="s">
        <v>280</v>
      </c>
      <c r="O92" s="2" t="s">
        <v>52</v>
      </c>
      <c r="P92" s="2" t="s">
        <v>52</v>
      </c>
      <c r="Q92" s="2" t="s">
        <v>291</v>
      </c>
      <c r="R92" s="2" t="s">
        <v>66</v>
      </c>
      <c r="S92" s="2" t="s">
        <v>67</v>
      </c>
      <c r="T92" s="2" t="s">
        <v>67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2" t="s">
        <v>52</v>
      </c>
      <c r="AS92" s="2" t="s">
        <v>52</v>
      </c>
      <c r="AT92" s="3"/>
      <c r="AU92" s="2" t="s">
        <v>328</v>
      </c>
      <c r="AV92" s="3">
        <v>339</v>
      </c>
    </row>
    <row r="93" spans="1:48" ht="30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48" ht="30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48" ht="30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48" ht="30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48" ht="30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48" ht="30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48" ht="30" customHeight="1">
      <c r="A99" s="10" t="s">
        <v>288</v>
      </c>
      <c r="B99" s="11"/>
      <c r="C99" s="11"/>
      <c r="D99" s="11"/>
      <c r="E99" s="11"/>
      <c r="F99" s="15">
        <f>SUM(F77:F98)</f>
        <v>0</v>
      </c>
      <c r="G99" s="11"/>
      <c r="H99" s="15">
        <f>SUM(H77:H98)</f>
        <v>0</v>
      </c>
      <c r="I99" s="11"/>
      <c r="J99" s="15">
        <f>SUM(J77:J98)</f>
        <v>0</v>
      </c>
      <c r="K99" s="11"/>
      <c r="L99" s="15">
        <f>SUM(L77:L98)</f>
        <v>0</v>
      </c>
      <c r="M99" s="11"/>
      <c r="N99" t="s">
        <v>289</v>
      </c>
    </row>
    <row r="100" spans="1:48" ht="30" customHeight="1">
      <c r="A100" s="10" t="s">
        <v>331</v>
      </c>
      <c r="B100" s="11" t="s">
        <v>333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3"/>
      <c r="O100" s="3"/>
      <c r="P100" s="3"/>
      <c r="Q100" s="2" t="s">
        <v>332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>
      <c r="A101" s="10" t="s">
        <v>334</v>
      </c>
      <c r="B101" s="10" t="s">
        <v>52</v>
      </c>
      <c r="C101" s="10" t="s">
        <v>335</v>
      </c>
      <c r="D101" s="11">
        <v>1</v>
      </c>
      <c r="E101" s="15">
        <f>TRUNC(단가대비표!O75,0)</f>
        <v>0</v>
      </c>
      <c r="F101" s="15">
        <f>TRUNC(E101*D101, 0)</f>
        <v>0</v>
      </c>
      <c r="G101" s="15">
        <f>TRUNC(단가대비표!P75,0)</f>
        <v>0</v>
      </c>
      <c r="H101" s="15">
        <f>TRUNC(G101*D101, 0)</f>
        <v>0</v>
      </c>
      <c r="I101" s="15">
        <f>TRUNC(단가대비표!V75,0)</f>
        <v>0</v>
      </c>
      <c r="J101" s="15">
        <f>TRUNC(I101*D101, 0)</f>
        <v>0</v>
      </c>
      <c r="K101" s="15">
        <f>TRUNC(E101+G101+I101, 0)</f>
        <v>0</v>
      </c>
      <c r="L101" s="15">
        <f>TRUNC(F101+H101+J101, 0)</f>
        <v>0</v>
      </c>
      <c r="M101" s="10"/>
      <c r="N101" s="2" t="s">
        <v>336</v>
      </c>
      <c r="O101" s="2" t="s">
        <v>52</v>
      </c>
      <c r="P101" s="2" t="s">
        <v>52</v>
      </c>
      <c r="Q101" s="2" t="s">
        <v>332</v>
      </c>
      <c r="R101" s="2" t="s">
        <v>67</v>
      </c>
      <c r="S101" s="2" t="s">
        <v>67</v>
      </c>
      <c r="T101" s="2" t="s">
        <v>66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52</v>
      </c>
      <c r="AS101" s="2" t="s">
        <v>52</v>
      </c>
      <c r="AT101" s="3"/>
      <c r="AU101" s="2" t="s">
        <v>337</v>
      </c>
      <c r="AV101" s="3">
        <v>542</v>
      </c>
    </row>
    <row r="102" spans="1:48" ht="30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48" ht="30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48" ht="30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48" ht="30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48" ht="30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48" ht="30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48" ht="30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48" ht="30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48" ht="30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48" ht="30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48" ht="30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48" ht="30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48" ht="30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48" ht="30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48" ht="30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48" ht="30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48" ht="30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48" ht="30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48" ht="30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48" ht="30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48" ht="30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48" ht="30" customHeight="1">
      <c r="A123" s="10" t="s">
        <v>288</v>
      </c>
      <c r="B123" s="11"/>
      <c r="C123" s="11"/>
      <c r="D123" s="11"/>
      <c r="E123" s="11"/>
      <c r="F123" s="15">
        <f>SUM(F101:F122)</f>
        <v>0</v>
      </c>
      <c r="G123" s="11"/>
      <c r="H123" s="15">
        <f>SUM(H101:H122)</f>
        <v>0</v>
      </c>
      <c r="I123" s="11"/>
      <c r="J123" s="15">
        <f>SUM(J101:J122)</f>
        <v>0</v>
      </c>
      <c r="K123" s="11"/>
      <c r="L123" s="15">
        <f>SUM(L101:L122)</f>
        <v>0</v>
      </c>
      <c r="M123" s="11"/>
      <c r="N123" t="s">
        <v>289</v>
      </c>
    </row>
    <row r="124" spans="1:48" ht="30" customHeight="1">
      <c r="A124" s="10" t="s">
        <v>338</v>
      </c>
      <c r="B124" s="11" t="s">
        <v>333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3"/>
      <c r="O124" s="3"/>
      <c r="P124" s="3"/>
      <c r="Q124" s="2" t="s">
        <v>339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ht="30" customHeight="1">
      <c r="A125" s="10" t="s">
        <v>340</v>
      </c>
      <c r="B125" s="10" t="s">
        <v>52</v>
      </c>
      <c r="C125" s="10" t="s">
        <v>335</v>
      </c>
      <c r="D125" s="11">
        <v>1</v>
      </c>
      <c r="E125" s="15">
        <f>TRUNC(단가대비표!O76,0)</f>
        <v>0</v>
      </c>
      <c r="F125" s="15">
        <f>TRUNC(E125*D125, 0)</f>
        <v>0</v>
      </c>
      <c r="G125" s="15">
        <f>TRUNC(단가대비표!P76,0)</f>
        <v>0</v>
      </c>
      <c r="H125" s="15">
        <f>TRUNC(G125*D125, 0)</f>
        <v>0</v>
      </c>
      <c r="I125" s="15">
        <f>TRUNC(단가대비표!V76,0)</f>
        <v>0</v>
      </c>
      <c r="J125" s="15">
        <f>TRUNC(I125*D125, 0)</f>
        <v>0</v>
      </c>
      <c r="K125" s="15">
        <f>TRUNC(E125+G125+I125, 0)</f>
        <v>0</v>
      </c>
      <c r="L125" s="15">
        <f>TRUNC(F125+H125+J125, 0)</f>
        <v>0</v>
      </c>
      <c r="M125" s="10"/>
      <c r="N125" s="2" t="s">
        <v>341</v>
      </c>
      <c r="O125" s="2" t="s">
        <v>52</v>
      </c>
      <c r="P125" s="2" t="s">
        <v>52</v>
      </c>
      <c r="Q125" s="2" t="s">
        <v>339</v>
      </c>
      <c r="R125" s="2" t="s">
        <v>67</v>
      </c>
      <c r="S125" s="2" t="s">
        <v>67</v>
      </c>
      <c r="T125" s="2" t="s">
        <v>66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52</v>
      </c>
      <c r="AS125" s="2" t="s">
        <v>52</v>
      </c>
      <c r="AT125" s="3"/>
      <c r="AU125" s="2" t="s">
        <v>342</v>
      </c>
      <c r="AV125" s="3">
        <v>543</v>
      </c>
    </row>
    <row r="126" spans="1:48" ht="30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48" ht="30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48" ht="30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ht="30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ht="30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ht="30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ht="30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ht="30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ht="30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ht="30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ht="30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ht="30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ht="30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ht="30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ht="30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ht="30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ht="30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ht="30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ht="30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48" ht="30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48" ht="30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48" ht="30" customHeight="1">
      <c r="A147" s="10" t="s">
        <v>288</v>
      </c>
      <c r="B147" s="11"/>
      <c r="C147" s="11"/>
      <c r="D147" s="11"/>
      <c r="E147" s="11"/>
      <c r="F147" s="15">
        <f>SUM(F125:F146)</f>
        <v>0</v>
      </c>
      <c r="G147" s="11"/>
      <c r="H147" s="15">
        <f>SUM(H125:H146)</f>
        <v>0</v>
      </c>
      <c r="I147" s="11"/>
      <c r="J147" s="15">
        <f>SUM(J125:J146)</f>
        <v>0</v>
      </c>
      <c r="K147" s="11"/>
      <c r="L147" s="15">
        <f>SUM(L125:L146)</f>
        <v>0</v>
      </c>
      <c r="M147" s="11"/>
      <c r="N147" t="s">
        <v>289</v>
      </c>
    </row>
    <row r="148" spans="1:48" ht="30" customHeight="1">
      <c r="A148" s="10" t="s">
        <v>343</v>
      </c>
      <c r="B148" s="11" t="s">
        <v>333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3"/>
      <c r="O148" s="3"/>
      <c r="P148" s="3"/>
      <c r="Q148" s="2" t="s">
        <v>344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ht="30" customHeight="1">
      <c r="A149" s="10" t="s">
        <v>345</v>
      </c>
      <c r="B149" s="10" t="s">
        <v>52</v>
      </c>
      <c r="C149" s="10" t="s">
        <v>335</v>
      </c>
      <c r="D149" s="11">
        <v>1</v>
      </c>
      <c r="E149" s="15">
        <f>TRUNC(단가대비표!O77,0)</f>
        <v>0</v>
      </c>
      <c r="F149" s="15">
        <f>TRUNC(E149*D149, 0)</f>
        <v>0</v>
      </c>
      <c r="G149" s="15">
        <f>TRUNC(단가대비표!P77,0)</f>
        <v>0</v>
      </c>
      <c r="H149" s="15">
        <f>TRUNC(G149*D149, 0)</f>
        <v>0</v>
      </c>
      <c r="I149" s="15">
        <f>TRUNC(단가대비표!V77,0)</f>
        <v>0</v>
      </c>
      <c r="J149" s="15">
        <f>TRUNC(I149*D149, 0)</f>
        <v>0</v>
      </c>
      <c r="K149" s="15">
        <f>TRUNC(E149+G149+I149, 0)</f>
        <v>0</v>
      </c>
      <c r="L149" s="15">
        <f>TRUNC(F149+H149+J149, 0)</f>
        <v>0</v>
      </c>
      <c r="M149" s="10"/>
      <c r="N149" s="2" t="s">
        <v>346</v>
      </c>
      <c r="O149" s="2" t="s">
        <v>52</v>
      </c>
      <c r="P149" s="2" t="s">
        <v>52</v>
      </c>
      <c r="Q149" s="2" t="s">
        <v>344</v>
      </c>
      <c r="R149" s="2" t="s">
        <v>67</v>
      </c>
      <c r="S149" s="2" t="s">
        <v>67</v>
      </c>
      <c r="T149" s="2" t="s">
        <v>66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2" t="s">
        <v>52</v>
      </c>
      <c r="AS149" s="2" t="s">
        <v>52</v>
      </c>
      <c r="AT149" s="3"/>
      <c r="AU149" s="2" t="s">
        <v>347</v>
      </c>
      <c r="AV149" s="3">
        <v>544</v>
      </c>
    </row>
    <row r="150" spans="1:48" ht="30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48" ht="30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48" ht="30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48" ht="30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48" ht="30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48" ht="30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48" ht="30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48" ht="30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48" ht="30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48" ht="30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48" ht="30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48" ht="30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48" ht="30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48" ht="30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48" ht="30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48" ht="30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48" ht="30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48" ht="30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48" ht="30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48" ht="30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48" ht="30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48" ht="30" customHeight="1">
      <c r="A171" s="10" t="s">
        <v>288</v>
      </c>
      <c r="B171" s="11"/>
      <c r="C171" s="11"/>
      <c r="D171" s="11"/>
      <c r="E171" s="11"/>
      <c r="F171" s="15">
        <f>SUM(F149:F170)</f>
        <v>0</v>
      </c>
      <c r="G171" s="11"/>
      <c r="H171" s="15">
        <f>SUM(H149:H170)</f>
        <v>0</v>
      </c>
      <c r="I171" s="11"/>
      <c r="J171" s="15">
        <f>SUM(J149:J170)</f>
        <v>0</v>
      </c>
      <c r="K171" s="11"/>
      <c r="L171" s="15">
        <f>SUM(L149:L170)</f>
        <v>0</v>
      </c>
      <c r="M171" s="11"/>
      <c r="N171" t="s">
        <v>289</v>
      </c>
    </row>
    <row r="172" spans="1:48" ht="30" customHeight="1">
      <c r="A172" s="10" t="s">
        <v>348</v>
      </c>
      <c r="B172" s="11" t="s">
        <v>333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3"/>
      <c r="O172" s="3"/>
      <c r="P172" s="3"/>
      <c r="Q172" s="2" t="s">
        <v>349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ht="30" customHeight="1">
      <c r="A173" s="10" t="s">
        <v>350</v>
      </c>
      <c r="B173" s="10" t="s">
        <v>52</v>
      </c>
      <c r="C173" s="10" t="s">
        <v>335</v>
      </c>
      <c r="D173" s="11">
        <v>1</v>
      </c>
      <c r="E173" s="15">
        <f>TRUNC(단가대비표!O78,0)</f>
        <v>0</v>
      </c>
      <c r="F173" s="15">
        <f>TRUNC(E173*D173, 0)</f>
        <v>0</v>
      </c>
      <c r="G173" s="15">
        <f>TRUNC(단가대비표!P78,0)</f>
        <v>0</v>
      </c>
      <c r="H173" s="15">
        <f>TRUNC(G173*D173, 0)</f>
        <v>0</v>
      </c>
      <c r="I173" s="15">
        <f>TRUNC(단가대비표!V78,0)</f>
        <v>0</v>
      </c>
      <c r="J173" s="15">
        <f>TRUNC(I173*D173, 0)</f>
        <v>0</v>
      </c>
      <c r="K173" s="15">
        <f>TRUNC(E173+G173+I173, 0)</f>
        <v>0</v>
      </c>
      <c r="L173" s="15">
        <f>TRUNC(F173+H173+J173, 0)</f>
        <v>0</v>
      </c>
      <c r="M173" s="10"/>
      <c r="N173" s="2" t="s">
        <v>351</v>
      </c>
      <c r="O173" s="2" t="s">
        <v>52</v>
      </c>
      <c r="P173" s="2" t="s">
        <v>52</v>
      </c>
      <c r="Q173" s="2" t="s">
        <v>349</v>
      </c>
      <c r="R173" s="2" t="s">
        <v>67</v>
      </c>
      <c r="S173" s="2" t="s">
        <v>67</v>
      </c>
      <c r="T173" s="2" t="s">
        <v>66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352</v>
      </c>
      <c r="AV173" s="3">
        <v>545</v>
      </c>
    </row>
    <row r="174" spans="1:48" ht="30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48" ht="30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48" ht="30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ht="30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ht="30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ht="30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ht="30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ht="30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ht="30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ht="30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ht="30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ht="30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ht="30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ht="30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ht="30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ht="30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ht="30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ht="30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ht="30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48" ht="30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48" ht="30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48" ht="30" customHeight="1">
      <c r="A195" s="10" t="s">
        <v>288</v>
      </c>
      <c r="B195" s="11"/>
      <c r="C195" s="11"/>
      <c r="D195" s="11"/>
      <c r="E195" s="11"/>
      <c r="F195" s="15">
        <f>SUM(F173:F194)</f>
        <v>0</v>
      </c>
      <c r="G195" s="11"/>
      <c r="H195" s="15">
        <f>SUM(H173:H194)</f>
        <v>0</v>
      </c>
      <c r="I195" s="11"/>
      <c r="J195" s="15">
        <f>SUM(J173:J194)</f>
        <v>0</v>
      </c>
      <c r="K195" s="11"/>
      <c r="L195" s="15">
        <f>SUM(L173:L194)</f>
        <v>0</v>
      </c>
      <c r="M195" s="11"/>
      <c r="N195" t="s">
        <v>289</v>
      </c>
    </row>
    <row r="196" spans="1:48" ht="30" customHeight="1">
      <c r="A196" s="10" t="s">
        <v>353</v>
      </c>
      <c r="B196" s="11" t="s">
        <v>333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3"/>
      <c r="O196" s="3"/>
      <c r="P196" s="3"/>
      <c r="Q196" s="2" t="s">
        <v>354</v>
      </c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ht="30" customHeight="1">
      <c r="A197" s="10" t="s">
        <v>355</v>
      </c>
      <c r="B197" s="10" t="s">
        <v>52</v>
      </c>
      <c r="C197" s="10" t="s">
        <v>335</v>
      </c>
      <c r="D197" s="11">
        <v>1</v>
      </c>
      <c r="E197" s="15">
        <f>TRUNC(단가대비표!O79,0)</f>
        <v>0</v>
      </c>
      <c r="F197" s="15">
        <f>TRUNC(E197*D197, 0)</f>
        <v>0</v>
      </c>
      <c r="G197" s="15">
        <f>TRUNC(단가대비표!P79,0)</f>
        <v>0</v>
      </c>
      <c r="H197" s="15">
        <f>TRUNC(G197*D197, 0)</f>
        <v>0</v>
      </c>
      <c r="I197" s="15">
        <f>TRUNC(단가대비표!V79,0)</f>
        <v>0</v>
      </c>
      <c r="J197" s="15">
        <f>TRUNC(I197*D197, 0)</f>
        <v>0</v>
      </c>
      <c r="K197" s="15">
        <f>TRUNC(E197+G197+I197, 0)</f>
        <v>0</v>
      </c>
      <c r="L197" s="15">
        <f>TRUNC(F197+H197+J197, 0)</f>
        <v>0</v>
      </c>
      <c r="M197" s="10"/>
      <c r="N197" s="2" t="s">
        <v>356</v>
      </c>
      <c r="O197" s="2" t="s">
        <v>52</v>
      </c>
      <c r="P197" s="2" t="s">
        <v>52</v>
      </c>
      <c r="Q197" s="2" t="s">
        <v>354</v>
      </c>
      <c r="R197" s="2" t="s">
        <v>67</v>
      </c>
      <c r="S197" s="2" t="s">
        <v>67</v>
      </c>
      <c r="T197" s="2" t="s">
        <v>66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2" t="s">
        <v>52</v>
      </c>
      <c r="AS197" s="2" t="s">
        <v>52</v>
      </c>
      <c r="AT197" s="3"/>
      <c r="AU197" s="2" t="s">
        <v>357</v>
      </c>
      <c r="AV197" s="3">
        <v>546</v>
      </c>
    </row>
    <row r="198" spans="1:48" ht="30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48" ht="30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48" ht="30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48" ht="30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48" ht="30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48" ht="30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48" ht="30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48" ht="30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48" ht="30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48" ht="30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48" ht="30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4" ht="30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4" ht="30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4" ht="30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4" ht="30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4" ht="30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4" ht="30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4" ht="30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4" ht="30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4" ht="30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4" ht="30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4" ht="30" customHeight="1">
      <c r="A219" s="10" t="s">
        <v>288</v>
      </c>
      <c r="B219" s="11"/>
      <c r="C219" s="11"/>
      <c r="D219" s="11"/>
      <c r="E219" s="11"/>
      <c r="F219" s="15">
        <f>SUM(F197:F218)</f>
        <v>0</v>
      </c>
      <c r="G219" s="11"/>
      <c r="H219" s="15">
        <f>SUM(H197:H218)</f>
        <v>0</v>
      </c>
      <c r="I219" s="11"/>
      <c r="J219" s="15">
        <f>SUM(J197:J218)</f>
        <v>0</v>
      </c>
      <c r="K219" s="11"/>
      <c r="L219" s="15">
        <f>SUM(L197:L218)</f>
        <v>0</v>
      </c>
      <c r="M219" s="11"/>
      <c r="N219" t="s">
        <v>289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7" manualBreakCount="7"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B1" workbookViewId="0">
      <selection activeCell="B2" sqref="B2:B3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61" t="s">
        <v>358</v>
      </c>
      <c r="B1" s="61"/>
      <c r="C1" s="61"/>
      <c r="D1" s="61"/>
      <c r="E1" s="61"/>
      <c r="F1" s="61"/>
      <c r="G1" s="61"/>
      <c r="H1" s="61"/>
      <c r="I1" s="61"/>
      <c r="J1" s="61"/>
    </row>
    <row r="2" spans="1:14" ht="30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</row>
    <row r="3" spans="1:14" ht="30" customHeight="1">
      <c r="A3" s="4" t="s">
        <v>359</v>
      </c>
      <c r="B3" s="4" t="s">
        <v>2</v>
      </c>
      <c r="C3" s="4" t="s">
        <v>3</v>
      </c>
      <c r="D3" s="4" t="s">
        <v>4</v>
      </c>
      <c r="E3" s="4" t="s">
        <v>360</v>
      </c>
      <c r="F3" s="4" t="s">
        <v>361</v>
      </c>
      <c r="G3" s="4" t="s">
        <v>362</v>
      </c>
      <c r="H3" s="4" t="s">
        <v>363</v>
      </c>
      <c r="I3" s="4" t="s">
        <v>364</v>
      </c>
      <c r="J3" s="4" t="s">
        <v>365</v>
      </c>
      <c r="K3" s="1" t="s">
        <v>366</v>
      </c>
      <c r="L3" s="1" t="s">
        <v>367</v>
      </c>
      <c r="M3" s="1" t="s">
        <v>368</v>
      </c>
      <c r="N3" s="1" t="s">
        <v>369</v>
      </c>
    </row>
    <row r="4" spans="1:14" ht="30" customHeight="1">
      <c r="A4" s="10" t="s">
        <v>65</v>
      </c>
      <c r="B4" s="10" t="s">
        <v>61</v>
      </c>
      <c r="C4" s="10" t="s">
        <v>62</v>
      </c>
      <c r="D4" s="10" t="s">
        <v>63</v>
      </c>
      <c r="E4" s="18">
        <f>일위대가!F10</f>
        <v>0</v>
      </c>
      <c r="F4" s="18">
        <f>일위대가!H10</f>
        <v>0</v>
      </c>
      <c r="G4" s="18">
        <f>일위대가!J10</f>
        <v>0</v>
      </c>
      <c r="H4" s="18">
        <f t="shared" ref="H4:H44" si="0">E4+F4+G4</f>
        <v>0</v>
      </c>
      <c r="I4" s="10" t="s">
        <v>64</v>
      </c>
      <c r="J4" s="10" t="s">
        <v>379</v>
      </c>
      <c r="K4" s="2" t="s">
        <v>52</v>
      </c>
      <c r="L4" s="2" t="s">
        <v>52</v>
      </c>
      <c r="M4" s="2" t="s">
        <v>379</v>
      </c>
      <c r="N4" s="2" t="s">
        <v>52</v>
      </c>
    </row>
    <row r="5" spans="1:14" ht="30" customHeight="1">
      <c r="A5" s="10" t="s">
        <v>72</v>
      </c>
      <c r="B5" s="10" t="s">
        <v>69</v>
      </c>
      <c r="C5" s="10" t="s">
        <v>70</v>
      </c>
      <c r="D5" s="10" t="s">
        <v>63</v>
      </c>
      <c r="E5" s="18">
        <f>일위대가!F18</f>
        <v>0</v>
      </c>
      <c r="F5" s="18">
        <f>일위대가!H18</f>
        <v>0</v>
      </c>
      <c r="G5" s="18">
        <f>일위대가!J18</f>
        <v>0</v>
      </c>
      <c r="H5" s="18">
        <f t="shared" si="0"/>
        <v>0</v>
      </c>
      <c r="I5" s="10" t="s">
        <v>71</v>
      </c>
      <c r="J5" s="10" t="s">
        <v>379</v>
      </c>
      <c r="K5" s="2" t="s">
        <v>52</v>
      </c>
      <c r="L5" s="2" t="s">
        <v>52</v>
      </c>
      <c r="M5" s="2" t="s">
        <v>379</v>
      </c>
      <c r="N5" s="2" t="s">
        <v>52</v>
      </c>
    </row>
    <row r="6" spans="1:14" ht="30" customHeight="1">
      <c r="A6" s="10" t="s">
        <v>76</v>
      </c>
      <c r="B6" s="10" t="s">
        <v>69</v>
      </c>
      <c r="C6" s="10" t="s">
        <v>74</v>
      </c>
      <c r="D6" s="10" t="s">
        <v>63</v>
      </c>
      <c r="E6" s="18">
        <f>일위대가!F26</f>
        <v>0</v>
      </c>
      <c r="F6" s="18">
        <f>일위대가!H26</f>
        <v>0</v>
      </c>
      <c r="G6" s="18">
        <f>일위대가!J26</f>
        <v>0</v>
      </c>
      <c r="H6" s="18">
        <f t="shared" si="0"/>
        <v>0</v>
      </c>
      <c r="I6" s="10" t="s">
        <v>75</v>
      </c>
      <c r="J6" s="10" t="s">
        <v>379</v>
      </c>
      <c r="K6" s="2" t="s">
        <v>52</v>
      </c>
      <c r="L6" s="2" t="s">
        <v>52</v>
      </c>
      <c r="M6" s="2" t="s">
        <v>379</v>
      </c>
      <c r="N6" s="2" t="s">
        <v>52</v>
      </c>
    </row>
    <row r="7" spans="1:14" ht="30" customHeight="1">
      <c r="A7" s="10" t="s">
        <v>80</v>
      </c>
      <c r="B7" s="10" t="s">
        <v>69</v>
      </c>
      <c r="C7" s="10" t="s">
        <v>78</v>
      </c>
      <c r="D7" s="10" t="s">
        <v>63</v>
      </c>
      <c r="E7" s="18">
        <f>일위대가!F34</f>
        <v>0</v>
      </c>
      <c r="F7" s="18">
        <f>일위대가!H34</f>
        <v>0</v>
      </c>
      <c r="G7" s="18">
        <f>일위대가!J34</f>
        <v>0</v>
      </c>
      <c r="H7" s="18">
        <f t="shared" si="0"/>
        <v>0</v>
      </c>
      <c r="I7" s="10" t="s">
        <v>79</v>
      </c>
      <c r="J7" s="10" t="s">
        <v>379</v>
      </c>
      <c r="K7" s="2" t="s">
        <v>52</v>
      </c>
      <c r="L7" s="2" t="s">
        <v>52</v>
      </c>
      <c r="M7" s="2" t="s">
        <v>379</v>
      </c>
      <c r="N7" s="2" t="s">
        <v>52</v>
      </c>
    </row>
    <row r="8" spans="1:14" ht="30" customHeight="1">
      <c r="A8" s="10" t="s">
        <v>84</v>
      </c>
      <c r="B8" s="10" t="s">
        <v>69</v>
      </c>
      <c r="C8" s="10" t="s">
        <v>82</v>
      </c>
      <c r="D8" s="10" t="s">
        <v>63</v>
      </c>
      <c r="E8" s="18">
        <f>일위대가!F42</f>
        <v>0</v>
      </c>
      <c r="F8" s="18">
        <f>일위대가!H42</f>
        <v>0</v>
      </c>
      <c r="G8" s="18">
        <f>일위대가!J42</f>
        <v>0</v>
      </c>
      <c r="H8" s="18">
        <f t="shared" si="0"/>
        <v>0</v>
      </c>
      <c r="I8" s="10" t="s">
        <v>83</v>
      </c>
      <c r="J8" s="10" t="s">
        <v>379</v>
      </c>
      <c r="K8" s="2" t="s">
        <v>52</v>
      </c>
      <c r="L8" s="2" t="s">
        <v>52</v>
      </c>
      <c r="M8" s="2" t="s">
        <v>379</v>
      </c>
      <c r="N8" s="2" t="s">
        <v>52</v>
      </c>
    </row>
    <row r="9" spans="1:14" ht="30" customHeight="1">
      <c r="A9" s="10" t="s">
        <v>88</v>
      </c>
      <c r="B9" s="10" t="s">
        <v>69</v>
      </c>
      <c r="C9" s="10" t="s">
        <v>86</v>
      </c>
      <c r="D9" s="10" t="s">
        <v>63</v>
      </c>
      <c r="E9" s="18">
        <f>일위대가!F50</f>
        <v>0</v>
      </c>
      <c r="F9" s="18">
        <f>일위대가!H50</f>
        <v>0</v>
      </c>
      <c r="G9" s="18">
        <f>일위대가!J50</f>
        <v>0</v>
      </c>
      <c r="H9" s="18">
        <f t="shared" si="0"/>
        <v>0</v>
      </c>
      <c r="I9" s="10" t="s">
        <v>87</v>
      </c>
      <c r="J9" s="10" t="s">
        <v>379</v>
      </c>
      <c r="K9" s="2" t="s">
        <v>52</v>
      </c>
      <c r="L9" s="2" t="s">
        <v>52</v>
      </c>
      <c r="M9" s="2" t="s">
        <v>379</v>
      </c>
      <c r="N9" s="2" t="s">
        <v>52</v>
      </c>
    </row>
    <row r="10" spans="1:14" ht="30" customHeight="1">
      <c r="A10" s="10" t="s">
        <v>280</v>
      </c>
      <c r="B10" s="10" t="s">
        <v>277</v>
      </c>
      <c r="C10" s="10" t="s">
        <v>278</v>
      </c>
      <c r="D10" s="10" t="s">
        <v>63</v>
      </c>
      <c r="E10" s="18">
        <f>일위대가!F57</f>
        <v>0</v>
      </c>
      <c r="F10" s="18">
        <f>일위대가!H57</f>
        <v>0</v>
      </c>
      <c r="G10" s="18">
        <f>일위대가!J57</f>
        <v>0</v>
      </c>
      <c r="H10" s="18">
        <f t="shared" si="0"/>
        <v>0</v>
      </c>
      <c r="I10" s="10" t="s">
        <v>279</v>
      </c>
      <c r="J10" s="10" t="s">
        <v>443</v>
      </c>
      <c r="K10" s="2" t="s">
        <v>52</v>
      </c>
      <c r="L10" s="2" t="s">
        <v>52</v>
      </c>
      <c r="M10" s="2" t="s">
        <v>443</v>
      </c>
      <c r="N10" s="2" t="s">
        <v>52</v>
      </c>
    </row>
    <row r="11" spans="1:14" ht="30" customHeight="1">
      <c r="A11" s="10" t="s">
        <v>94</v>
      </c>
      <c r="B11" s="10" t="s">
        <v>90</v>
      </c>
      <c r="C11" s="10" t="s">
        <v>91</v>
      </c>
      <c r="D11" s="10" t="s">
        <v>92</v>
      </c>
      <c r="E11" s="18">
        <f>일위대가!F67</f>
        <v>0</v>
      </c>
      <c r="F11" s="18">
        <f>일위대가!H67</f>
        <v>0</v>
      </c>
      <c r="G11" s="18">
        <f>일위대가!J67</f>
        <v>0</v>
      </c>
      <c r="H11" s="18">
        <f t="shared" si="0"/>
        <v>0</v>
      </c>
      <c r="I11" s="10" t="s">
        <v>93</v>
      </c>
      <c r="J11" s="10" t="s">
        <v>453</v>
      </c>
      <c r="K11" s="2" t="s">
        <v>52</v>
      </c>
      <c r="L11" s="2" t="s">
        <v>52</v>
      </c>
      <c r="M11" s="2" t="s">
        <v>453</v>
      </c>
      <c r="N11" s="2" t="s">
        <v>52</v>
      </c>
    </row>
    <row r="12" spans="1:14" ht="30" customHeight="1">
      <c r="A12" s="10" t="s">
        <v>98</v>
      </c>
      <c r="B12" s="10" t="s">
        <v>90</v>
      </c>
      <c r="C12" s="10" t="s">
        <v>96</v>
      </c>
      <c r="D12" s="10" t="s">
        <v>92</v>
      </c>
      <c r="E12" s="18">
        <f>일위대가!F77</f>
        <v>0</v>
      </c>
      <c r="F12" s="18">
        <f>일위대가!H77</f>
        <v>0</v>
      </c>
      <c r="G12" s="18">
        <f>일위대가!J77</f>
        <v>0</v>
      </c>
      <c r="H12" s="18">
        <f t="shared" si="0"/>
        <v>0</v>
      </c>
      <c r="I12" s="10" t="s">
        <v>97</v>
      </c>
      <c r="J12" s="10" t="s">
        <v>453</v>
      </c>
      <c r="K12" s="2" t="s">
        <v>52</v>
      </c>
      <c r="L12" s="2" t="s">
        <v>52</v>
      </c>
      <c r="M12" s="2" t="s">
        <v>453</v>
      </c>
      <c r="N12" s="2" t="s">
        <v>52</v>
      </c>
    </row>
    <row r="13" spans="1:14" ht="30" customHeight="1">
      <c r="A13" s="10" t="s">
        <v>102</v>
      </c>
      <c r="B13" s="10" t="s">
        <v>90</v>
      </c>
      <c r="C13" s="10" t="s">
        <v>100</v>
      </c>
      <c r="D13" s="10" t="s">
        <v>92</v>
      </c>
      <c r="E13" s="18">
        <f>일위대가!F87</f>
        <v>0</v>
      </c>
      <c r="F13" s="18">
        <f>일위대가!H87</f>
        <v>0</v>
      </c>
      <c r="G13" s="18">
        <f>일위대가!J87</f>
        <v>0</v>
      </c>
      <c r="H13" s="18">
        <f t="shared" si="0"/>
        <v>0</v>
      </c>
      <c r="I13" s="10" t="s">
        <v>101</v>
      </c>
      <c r="J13" s="10" t="s">
        <v>453</v>
      </c>
      <c r="K13" s="2" t="s">
        <v>52</v>
      </c>
      <c r="L13" s="2" t="s">
        <v>52</v>
      </c>
      <c r="M13" s="2" t="s">
        <v>453</v>
      </c>
      <c r="N13" s="2" t="s">
        <v>52</v>
      </c>
    </row>
    <row r="14" spans="1:14" ht="30" customHeight="1">
      <c r="A14" s="10" t="s">
        <v>106</v>
      </c>
      <c r="B14" s="10" t="s">
        <v>90</v>
      </c>
      <c r="C14" s="10" t="s">
        <v>104</v>
      </c>
      <c r="D14" s="10" t="s">
        <v>92</v>
      </c>
      <c r="E14" s="18">
        <f>일위대가!F97</f>
        <v>0</v>
      </c>
      <c r="F14" s="18">
        <f>일위대가!H97</f>
        <v>0</v>
      </c>
      <c r="G14" s="18">
        <f>일위대가!J97</f>
        <v>0</v>
      </c>
      <c r="H14" s="18">
        <f t="shared" si="0"/>
        <v>0</v>
      </c>
      <c r="I14" s="10" t="s">
        <v>105</v>
      </c>
      <c r="J14" s="10" t="s">
        <v>453</v>
      </c>
      <c r="K14" s="2" t="s">
        <v>52</v>
      </c>
      <c r="L14" s="2" t="s">
        <v>52</v>
      </c>
      <c r="M14" s="2" t="s">
        <v>453</v>
      </c>
      <c r="N14" s="2" t="s">
        <v>52</v>
      </c>
    </row>
    <row r="15" spans="1:14" ht="30" customHeight="1">
      <c r="A15" s="10" t="s">
        <v>110</v>
      </c>
      <c r="B15" s="10" t="s">
        <v>90</v>
      </c>
      <c r="C15" s="10" t="s">
        <v>108</v>
      </c>
      <c r="D15" s="10" t="s">
        <v>92</v>
      </c>
      <c r="E15" s="18">
        <f>일위대가!F107</f>
        <v>0</v>
      </c>
      <c r="F15" s="18">
        <f>일위대가!H107</f>
        <v>0</v>
      </c>
      <c r="G15" s="18">
        <f>일위대가!J107</f>
        <v>0</v>
      </c>
      <c r="H15" s="18">
        <f t="shared" si="0"/>
        <v>0</v>
      </c>
      <c r="I15" s="10" t="s">
        <v>109</v>
      </c>
      <c r="J15" s="10" t="s">
        <v>453</v>
      </c>
      <c r="K15" s="2" t="s">
        <v>52</v>
      </c>
      <c r="L15" s="2" t="s">
        <v>52</v>
      </c>
      <c r="M15" s="2" t="s">
        <v>453</v>
      </c>
      <c r="N15" s="2" t="s">
        <v>52</v>
      </c>
    </row>
    <row r="16" spans="1:14" ht="30" customHeight="1">
      <c r="A16" s="10" t="s">
        <v>115</v>
      </c>
      <c r="B16" s="10" t="s">
        <v>112</v>
      </c>
      <c r="C16" s="10" t="s">
        <v>113</v>
      </c>
      <c r="D16" s="10" t="s">
        <v>92</v>
      </c>
      <c r="E16" s="18">
        <f>일위대가!F117</f>
        <v>0</v>
      </c>
      <c r="F16" s="18">
        <f>일위대가!H117</f>
        <v>0</v>
      </c>
      <c r="G16" s="18">
        <f>일위대가!J117</f>
        <v>0</v>
      </c>
      <c r="H16" s="18">
        <f t="shared" si="0"/>
        <v>0</v>
      </c>
      <c r="I16" s="10" t="s">
        <v>114</v>
      </c>
      <c r="J16" s="10" t="s">
        <v>453</v>
      </c>
      <c r="K16" s="2" t="s">
        <v>52</v>
      </c>
      <c r="L16" s="2" t="s">
        <v>52</v>
      </c>
      <c r="M16" s="2" t="s">
        <v>453</v>
      </c>
      <c r="N16" s="2" t="s">
        <v>52</v>
      </c>
    </row>
    <row r="17" spans="1:14" ht="30" customHeight="1">
      <c r="A17" s="10" t="s">
        <v>119</v>
      </c>
      <c r="B17" s="10" t="s">
        <v>117</v>
      </c>
      <c r="C17" s="10" t="s">
        <v>113</v>
      </c>
      <c r="D17" s="10" t="s">
        <v>92</v>
      </c>
      <c r="E17" s="18">
        <f>일위대가!F126</f>
        <v>0</v>
      </c>
      <c r="F17" s="18">
        <f>일위대가!H126</f>
        <v>0</v>
      </c>
      <c r="G17" s="18">
        <f>일위대가!J126</f>
        <v>0</v>
      </c>
      <c r="H17" s="18">
        <f t="shared" si="0"/>
        <v>0</v>
      </c>
      <c r="I17" s="10" t="s">
        <v>118</v>
      </c>
      <c r="J17" s="10" t="s">
        <v>527</v>
      </c>
      <c r="K17" s="2" t="s">
        <v>52</v>
      </c>
      <c r="L17" s="2" t="s">
        <v>52</v>
      </c>
      <c r="M17" s="2" t="s">
        <v>527</v>
      </c>
      <c r="N17" s="2" t="s">
        <v>52</v>
      </c>
    </row>
    <row r="18" spans="1:14" ht="30" customHeight="1">
      <c r="A18" s="10" t="s">
        <v>125</v>
      </c>
      <c r="B18" s="10" t="s">
        <v>121</v>
      </c>
      <c r="C18" s="10" t="s">
        <v>122</v>
      </c>
      <c r="D18" s="10" t="s">
        <v>123</v>
      </c>
      <c r="E18" s="18">
        <f>일위대가!F133</f>
        <v>0</v>
      </c>
      <c r="F18" s="18">
        <f>일위대가!H133</f>
        <v>0</v>
      </c>
      <c r="G18" s="18">
        <f>일위대가!J133</f>
        <v>0</v>
      </c>
      <c r="H18" s="18">
        <f t="shared" si="0"/>
        <v>0</v>
      </c>
      <c r="I18" s="10" t="s">
        <v>124</v>
      </c>
      <c r="J18" s="10" t="s">
        <v>538</v>
      </c>
      <c r="K18" s="2" t="s">
        <v>52</v>
      </c>
      <c r="L18" s="2" t="s">
        <v>52</v>
      </c>
      <c r="M18" s="2" t="s">
        <v>538</v>
      </c>
      <c r="N18" s="2" t="s">
        <v>52</v>
      </c>
    </row>
    <row r="19" spans="1:14" ht="30" customHeight="1">
      <c r="A19" s="10" t="s">
        <v>129</v>
      </c>
      <c r="B19" s="10" t="s">
        <v>121</v>
      </c>
      <c r="C19" s="10" t="s">
        <v>127</v>
      </c>
      <c r="D19" s="10" t="s">
        <v>123</v>
      </c>
      <c r="E19" s="18">
        <f>일위대가!F140</f>
        <v>0</v>
      </c>
      <c r="F19" s="18">
        <f>일위대가!H140</f>
        <v>0</v>
      </c>
      <c r="G19" s="18">
        <f>일위대가!J140</f>
        <v>0</v>
      </c>
      <c r="H19" s="18">
        <f t="shared" si="0"/>
        <v>0</v>
      </c>
      <c r="I19" s="10" t="s">
        <v>128</v>
      </c>
      <c r="J19" s="10" t="s">
        <v>538</v>
      </c>
      <c r="K19" s="2" t="s">
        <v>52</v>
      </c>
      <c r="L19" s="2" t="s">
        <v>52</v>
      </c>
      <c r="M19" s="2" t="s">
        <v>538</v>
      </c>
      <c r="N19" s="2" t="s">
        <v>52</v>
      </c>
    </row>
    <row r="20" spans="1:14" ht="30" customHeight="1">
      <c r="A20" s="10" t="s">
        <v>134</v>
      </c>
      <c r="B20" s="10" t="s">
        <v>131</v>
      </c>
      <c r="C20" s="10" t="s">
        <v>132</v>
      </c>
      <c r="D20" s="10" t="s">
        <v>123</v>
      </c>
      <c r="E20" s="18">
        <f>일위대가!F147</f>
        <v>0</v>
      </c>
      <c r="F20" s="18">
        <f>일위대가!H147</f>
        <v>0</v>
      </c>
      <c r="G20" s="18">
        <f>일위대가!J147</f>
        <v>0</v>
      </c>
      <c r="H20" s="18">
        <f t="shared" si="0"/>
        <v>0</v>
      </c>
      <c r="I20" s="10" t="s">
        <v>133</v>
      </c>
      <c r="J20" s="10" t="s">
        <v>551</v>
      </c>
      <c r="K20" s="2" t="s">
        <v>52</v>
      </c>
      <c r="L20" s="2" t="s">
        <v>52</v>
      </c>
      <c r="M20" s="2" t="s">
        <v>551</v>
      </c>
      <c r="N20" s="2" t="s">
        <v>52</v>
      </c>
    </row>
    <row r="21" spans="1:14" ht="30" customHeight="1">
      <c r="A21" s="10" t="s">
        <v>139</v>
      </c>
      <c r="B21" s="10" t="s">
        <v>136</v>
      </c>
      <c r="C21" s="10" t="s">
        <v>137</v>
      </c>
      <c r="D21" s="10" t="s">
        <v>92</v>
      </c>
      <c r="E21" s="18">
        <f>일위대가!F157</f>
        <v>0</v>
      </c>
      <c r="F21" s="18">
        <f>일위대가!H157</f>
        <v>0</v>
      </c>
      <c r="G21" s="18">
        <f>일위대가!J157</f>
        <v>0</v>
      </c>
      <c r="H21" s="18">
        <f t="shared" si="0"/>
        <v>0</v>
      </c>
      <c r="I21" s="10" t="s">
        <v>138</v>
      </c>
      <c r="J21" s="10" t="s">
        <v>562</v>
      </c>
      <c r="K21" s="2" t="s">
        <v>52</v>
      </c>
      <c r="L21" s="2" t="s">
        <v>52</v>
      </c>
      <c r="M21" s="2" t="s">
        <v>562</v>
      </c>
      <c r="N21" s="2" t="s">
        <v>52</v>
      </c>
    </row>
    <row r="22" spans="1:14" ht="30" customHeight="1">
      <c r="A22" s="10" t="s">
        <v>145</v>
      </c>
      <c r="B22" s="10" t="s">
        <v>141</v>
      </c>
      <c r="C22" s="10" t="s">
        <v>142</v>
      </c>
      <c r="D22" s="10" t="s">
        <v>143</v>
      </c>
      <c r="E22" s="18">
        <f>일위대가!F164</f>
        <v>0</v>
      </c>
      <c r="F22" s="18">
        <f>일위대가!H164</f>
        <v>0</v>
      </c>
      <c r="G22" s="18">
        <f>일위대가!J164</f>
        <v>0</v>
      </c>
      <c r="H22" s="18">
        <f t="shared" si="0"/>
        <v>0</v>
      </c>
      <c r="I22" s="10" t="s">
        <v>144</v>
      </c>
      <c r="J22" s="10" t="s">
        <v>583</v>
      </c>
      <c r="K22" s="2" t="s">
        <v>52</v>
      </c>
      <c r="L22" s="2" t="s">
        <v>52</v>
      </c>
      <c r="M22" s="2" t="s">
        <v>583</v>
      </c>
      <c r="N22" s="2" t="s">
        <v>52</v>
      </c>
    </row>
    <row r="23" spans="1:14" ht="30" customHeight="1">
      <c r="A23" s="10" t="s">
        <v>300</v>
      </c>
      <c r="B23" s="10" t="s">
        <v>297</v>
      </c>
      <c r="C23" s="10" t="s">
        <v>298</v>
      </c>
      <c r="D23" s="10" t="s">
        <v>143</v>
      </c>
      <c r="E23" s="18">
        <f>일위대가!F170</f>
        <v>0</v>
      </c>
      <c r="F23" s="18">
        <f>일위대가!H170</f>
        <v>0</v>
      </c>
      <c r="G23" s="18">
        <f>일위대가!J170</f>
        <v>0</v>
      </c>
      <c r="H23" s="18">
        <f t="shared" si="0"/>
        <v>0</v>
      </c>
      <c r="I23" s="10" t="s">
        <v>299</v>
      </c>
      <c r="J23" s="10" t="s">
        <v>583</v>
      </c>
      <c r="K23" s="2" t="s">
        <v>52</v>
      </c>
      <c r="L23" s="2" t="s">
        <v>52</v>
      </c>
      <c r="M23" s="2" t="s">
        <v>583</v>
      </c>
      <c r="N23" s="2" t="s">
        <v>52</v>
      </c>
    </row>
    <row r="24" spans="1:14" ht="30" customHeight="1">
      <c r="A24" s="10" t="s">
        <v>304</v>
      </c>
      <c r="B24" s="10" t="s">
        <v>297</v>
      </c>
      <c r="C24" s="10" t="s">
        <v>302</v>
      </c>
      <c r="D24" s="10" t="s">
        <v>143</v>
      </c>
      <c r="E24" s="18">
        <f>일위대가!F177</f>
        <v>0</v>
      </c>
      <c r="F24" s="18">
        <f>일위대가!H177</f>
        <v>0</v>
      </c>
      <c r="G24" s="18">
        <f>일위대가!J177</f>
        <v>0</v>
      </c>
      <c r="H24" s="18">
        <f t="shared" si="0"/>
        <v>0</v>
      </c>
      <c r="I24" s="10" t="s">
        <v>303</v>
      </c>
      <c r="J24" s="10" t="s">
        <v>583</v>
      </c>
      <c r="K24" s="2" t="s">
        <v>52</v>
      </c>
      <c r="L24" s="2" t="s">
        <v>52</v>
      </c>
      <c r="M24" s="2" t="s">
        <v>583</v>
      </c>
      <c r="N24" s="2" t="s">
        <v>52</v>
      </c>
    </row>
    <row r="25" spans="1:14" ht="30" customHeight="1">
      <c r="A25" s="10" t="s">
        <v>150</v>
      </c>
      <c r="B25" s="10" t="s">
        <v>147</v>
      </c>
      <c r="C25" s="10" t="s">
        <v>148</v>
      </c>
      <c r="D25" s="10" t="s">
        <v>143</v>
      </c>
      <c r="E25" s="18">
        <f>일위대가!F183</f>
        <v>0</v>
      </c>
      <c r="F25" s="18">
        <f>일위대가!H183</f>
        <v>0</v>
      </c>
      <c r="G25" s="18">
        <f>일위대가!J183</f>
        <v>0</v>
      </c>
      <c r="H25" s="18">
        <f t="shared" si="0"/>
        <v>0</v>
      </c>
      <c r="I25" s="10" t="s">
        <v>149</v>
      </c>
      <c r="J25" s="10" t="s">
        <v>610</v>
      </c>
      <c r="K25" s="2" t="s">
        <v>52</v>
      </c>
      <c r="L25" s="2" t="s">
        <v>52</v>
      </c>
      <c r="M25" s="2" t="s">
        <v>610</v>
      </c>
      <c r="N25" s="2" t="s">
        <v>52</v>
      </c>
    </row>
    <row r="26" spans="1:14" ht="30" customHeight="1">
      <c r="A26" s="10" t="s">
        <v>154</v>
      </c>
      <c r="B26" s="10" t="s">
        <v>147</v>
      </c>
      <c r="C26" s="10" t="s">
        <v>152</v>
      </c>
      <c r="D26" s="10" t="s">
        <v>143</v>
      </c>
      <c r="E26" s="18">
        <f>일위대가!F189</f>
        <v>0</v>
      </c>
      <c r="F26" s="18">
        <f>일위대가!H189</f>
        <v>0</v>
      </c>
      <c r="G26" s="18">
        <f>일위대가!J189</f>
        <v>0</v>
      </c>
      <c r="H26" s="18">
        <f t="shared" si="0"/>
        <v>0</v>
      </c>
      <c r="I26" s="10" t="s">
        <v>153</v>
      </c>
      <c r="J26" s="10" t="s">
        <v>610</v>
      </c>
      <c r="K26" s="2" t="s">
        <v>52</v>
      </c>
      <c r="L26" s="2" t="s">
        <v>52</v>
      </c>
      <c r="M26" s="2" t="s">
        <v>610</v>
      </c>
      <c r="N26" s="2" t="s">
        <v>52</v>
      </c>
    </row>
    <row r="27" spans="1:14" ht="30" customHeight="1">
      <c r="A27" s="10" t="s">
        <v>158</v>
      </c>
      <c r="B27" s="10" t="s">
        <v>147</v>
      </c>
      <c r="C27" s="10" t="s">
        <v>156</v>
      </c>
      <c r="D27" s="10" t="s">
        <v>143</v>
      </c>
      <c r="E27" s="18">
        <f>일위대가!F195</f>
        <v>0</v>
      </c>
      <c r="F27" s="18">
        <f>일위대가!H195</f>
        <v>0</v>
      </c>
      <c r="G27" s="18">
        <f>일위대가!J195</f>
        <v>0</v>
      </c>
      <c r="H27" s="18">
        <f t="shared" si="0"/>
        <v>0</v>
      </c>
      <c r="I27" s="10" t="s">
        <v>157</v>
      </c>
      <c r="J27" s="10" t="s">
        <v>610</v>
      </c>
      <c r="K27" s="2" t="s">
        <v>52</v>
      </c>
      <c r="L27" s="2" t="s">
        <v>52</v>
      </c>
      <c r="M27" s="2" t="s">
        <v>610</v>
      </c>
      <c r="N27" s="2" t="s">
        <v>52</v>
      </c>
    </row>
    <row r="28" spans="1:14" ht="30" customHeight="1">
      <c r="A28" s="10" t="s">
        <v>163</v>
      </c>
      <c r="B28" s="10" t="s">
        <v>160</v>
      </c>
      <c r="C28" s="10" t="s">
        <v>161</v>
      </c>
      <c r="D28" s="10" t="s">
        <v>143</v>
      </c>
      <c r="E28" s="18">
        <f>일위대가!F201</f>
        <v>0</v>
      </c>
      <c r="F28" s="18">
        <f>일위대가!H201</f>
        <v>0</v>
      </c>
      <c r="G28" s="18">
        <f>일위대가!J201</f>
        <v>0</v>
      </c>
      <c r="H28" s="18">
        <f t="shared" si="0"/>
        <v>0</v>
      </c>
      <c r="I28" s="10" t="s">
        <v>162</v>
      </c>
      <c r="J28" s="10" t="s">
        <v>629</v>
      </c>
      <c r="K28" s="2" t="s">
        <v>52</v>
      </c>
      <c r="L28" s="2" t="s">
        <v>52</v>
      </c>
      <c r="M28" s="2" t="s">
        <v>629</v>
      </c>
      <c r="N28" s="2" t="s">
        <v>52</v>
      </c>
    </row>
    <row r="29" spans="1:14" ht="30" customHeight="1">
      <c r="A29" s="10" t="s">
        <v>168</v>
      </c>
      <c r="B29" s="10" t="s">
        <v>165</v>
      </c>
      <c r="C29" s="10" t="s">
        <v>166</v>
      </c>
      <c r="D29" s="10" t="s">
        <v>92</v>
      </c>
      <c r="E29" s="18">
        <f>일위대가!F206</f>
        <v>0</v>
      </c>
      <c r="F29" s="18">
        <f>일위대가!H206</f>
        <v>0</v>
      </c>
      <c r="G29" s="18">
        <f>일위대가!J206</f>
        <v>0</v>
      </c>
      <c r="H29" s="18">
        <f t="shared" si="0"/>
        <v>0</v>
      </c>
      <c r="I29" s="10" t="s">
        <v>167</v>
      </c>
      <c r="J29" s="10" t="s">
        <v>637</v>
      </c>
      <c r="K29" s="2" t="s">
        <v>52</v>
      </c>
      <c r="L29" s="2" t="s">
        <v>52</v>
      </c>
      <c r="M29" s="2" t="s">
        <v>637</v>
      </c>
      <c r="N29" s="2" t="s">
        <v>52</v>
      </c>
    </row>
    <row r="30" spans="1:14" ht="30" customHeight="1">
      <c r="A30" s="10" t="s">
        <v>174</v>
      </c>
      <c r="B30" s="10" t="s">
        <v>170</v>
      </c>
      <c r="C30" s="10" t="s">
        <v>171</v>
      </c>
      <c r="D30" s="10" t="s">
        <v>172</v>
      </c>
      <c r="E30" s="18">
        <f>일위대가!F211</f>
        <v>0</v>
      </c>
      <c r="F30" s="18">
        <f>일위대가!H211</f>
        <v>0</v>
      </c>
      <c r="G30" s="18">
        <f>일위대가!J211</f>
        <v>0</v>
      </c>
      <c r="H30" s="18">
        <f t="shared" si="0"/>
        <v>0</v>
      </c>
      <c r="I30" s="10" t="s">
        <v>173</v>
      </c>
      <c r="J30" s="10" t="s">
        <v>643</v>
      </c>
      <c r="K30" s="2" t="s">
        <v>52</v>
      </c>
      <c r="L30" s="2" t="s">
        <v>52</v>
      </c>
      <c r="M30" s="2" t="s">
        <v>643</v>
      </c>
      <c r="N30" s="2" t="s">
        <v>52</v>
      </c>
    </row>
    <row r="31" spans="1:14" ht="30" customHeight="1">
      <c r="A31" s="10" t="s">
        <v>178</v>
      </c>
      <c r="B31" s="10" t="s">
        <v>170</v>
      </c>
      <c r="C31" s="10" t="s">
        <v>176</v>
      </c>
      <c r="D31" s="10" t="s">
        <v>172</v>
      </c>
      <c r="E31" s="18">
        <f>일위대가!F216</f>
        <v>0</v>
      </c>
      <c r="F31" s="18">
        <f>일위대가!H216</f>
        <v>0</v>
      </c>
      <c r="G31" s="18">
        <f>일위대가!J216</f>
        <v>0</v>
      </c>
      <c r="H31" s="18">
        <f t="shared" si="0"/>
        <v>0</v>
      </c>
      <c r="I31" s="10" t="s">
        <v>177</v>
      </c>
      <c r="J31" s="10" t="s">
        <v>643</v>
      </c>
      <c r="K31" s="2" t="s">
        <v>52</v>
      </c>
      <c r="L31" s="2" t="s">
        <v>52</v>
      </c>
      <c r="M31" s="2" t="s">
        <v>643</v>
      </c>
      <c r="N31" s="2" t="s">
        <v>52</v>
      </c>
    </row>
    <row r="32" spans="1:14" ht="30" customHeight="1">
      <c r="A32" s="10" t="s">
        <v>182</v>
      </c>
      <c r="B32" s="10" t="s">
        <v>170</v>
      </c>
      <c r="C32" s="10" t="s">
        <v>180</v>
      </c>
      <c r="D32" s="10" t="s">
        <v>172</v>
      </c>
      <c r="E32" s="18">
        <f>일위대가!F221</f>
        <v>0</v>
      </c>
      <c r="F32" s="18">
        <f>일위대가!H221</f>
        <v>0</v>
      </c>
      <c r="G32" s="18">
        <f>일위대가!J221</f>
        <v>0</v>
      </c>
      <c r="H32" s="18">
        <f t="shared" si="0"/>
        <v>0</v>
      </c>
      <c r="I32" s="10" t="s">
        <v>181</v>
      </c>
      <c r="J32" s="10" t="s">
        <v>643</v>
      </c>
      <c r="K32" s="2" t="s">
        <v>52</v>
      </c>
      <c r="L32" s="2" t="s">
        <v>52</v>
      </c>
      <c r="M32" s="2" t="s">
        <v>643</v>
      </c>
      <c r="N32" s="2" t="s">
        <v>52</v>
      </c>
    </row>
    <row r="33" spans="1:14" ht="30" customHeight="1">
      <c r="A33" s="10" t="s">
        <v>186</v>
      </c>
      <c r="B33" s="10" t="s">
        <v>170</v>
      </c>
      <c r="C33" s="10" t="s">
        <v>184</v>
      </c>
      <c r="D33" s="10" t="s">
        <v>172</v>
      </c>
      <c r="E33" s="18">
        <f>일위대가!F226</f>
        <v>0</v>
      </c>
      <c r="F33" s="18">
        <f>일위대가!H226</f>
        <v>0</v>
      </c>
      <c r="G33" s="18">
        <f>일위대가!J226</f>
        <v>0</v>
      </c>
      <c r="H33" s="18">
        <f t="shared" si="0"/>
        <v>0</v>
      </c>
      <c r="I33" s="10" t="s">
        <v>185</v>
      </c>
      <c r="J33" s="10" t="s">
        <v>643</v>
      </c>
      <c r="K33" s="2" t="s">
        <v>52</v>
      </c>
      <c r="L33" s="2" t="s">
        <v>52</v>
      </c>
      <c r="M33" s="2" t="s">
        <v>643</v>
      </c>
      <c r="N33" s="2" t="s">
        <v>52</v>
      </c>
    </row>
    <row r="34" spans="1:14" ht="30" customHeight="1">
      <c r="A34" s="10" t="s">
        <v>192</v>
      </c>
      <c r="B34" s="10" t="s">
        <v>188</v>
      </c>
      <c r="C34" s="10" t="s">
        <v>189</v>
      </c>
      <c r="D34" s="10" t="s">
        <v>190</v>
      </c>
      <c r="E34" s="18">
        <f>일위대가!F232</f>
        <v>0</v>
      </c>
      <c r="F34" s="18">
        <f>일위대가!H232</f>
        <v>0</v>
      </c>
      <c r="G34" s="18">
        <f>일위대가!J232</f>
        <v>0</v>
      </c>
      <c r="H34" s="18">
        <f t="shared" si="0"/>
        <v>0</v>
      </c>
      <c r="I34" s="10" t="s">
        <v>191</v>
      </c>
      <c r="J34" s="10" t="s">
        <v>656</v>
      </c>
      <c r="K34" s="2" t="s">
        <v>52</v>
      </c>
      <c r="L34" s="2" t="s">
        <v>52</v>
      </c>
      <c r="M34" s="2" t="s">
        <v>656</v>
      </c>
      <c r="N34" s="2" t="s">
        <v>52</v>
      </c>
    </row>
    <row r="35" spans="1:14" ht="30" customHeight="1">
      <c r="A35" s="10" t="s">
        <v>197</v>
      </c>
      <c r="B35" s="10" t="s">
        <v>194</v>
      </c>
      <c r="C35" s="10" t="s">
        <v>195</v>
      </c>
      <c r="D35" s="10" t="s">
        <v>143</v>
      </c>
      <c r="E35" s="18">
        <f>일위대가!F238</f>
        <v>0</v>
      </c>
      <c r="F35" s="18">
        <f>일위대가!H238</f>
        <v>0</v>
      </c>
      <c r="G35" s="18">
        <f>일위대가!J238</f>
        <v>0</v>
      </c>
      <c r="H35" s="18">
        <f t="shared" si="0"/>
        <v>0</v>
      </c>
      <c r="I35" s="10" t="s">
        <v>196</v>
      </c>
      <c r="J35" s="10" t="s">
        <v>643</v>
      </c>
      <c r="K35" s="2" t="s">
        <v>52</v>
      </c>
      <c r="L35" s="2" t="s">
        <v>52</v>
      </c>
      <c r="M35" s="2" t="s">
        <v>643</v>
      </c>
      <c r="N35" s="2" t="s">
        <v>52</v>
      </c>
    </row>
    <row r="36" spans="1:14" ht="30" customHeight="1">
      <c r="A36" s="10" t="s">
        <v>201</v>
      </c>
      <c r="B36" s="10" t="s">
        <v>194</v>
      </c>
      <c r="C36" s="10" t="s">
        <v>199</v>
      </c>
      <c r="D36" s="10" t="s">
        <v>143</v>
      </c>
      <c r="E36" s="18">
        <f>일위대가!F244</f>
        <v>0</v>
      </c>
      <c r="F36" s="18">
        <f>일위대가!H244</f>
        <v>0</v>
      </c>
      <c r="G36" s="18">
        <f>일위대가!J244</f>
        <v>0</v>
      </c>
      <c r="H36" s="18">
        <f t="shared" si="0"/>
        <v>0</v>
      </c>
      <c r="I36" s="10" t="s">
        <v>200</v>
      </c>
      <c r="J36" s="10" t="s">
        <v>643</v>
      </c>
      <c r="K36" s="2" t="s">
        <v>52</v>
      </c>
      <c r="L36" s="2" t="s">
        <v>52</v>
      </c>
      <c r="M36" s="2" t="s">
        <v>643</v>
      </c>
      <c r="N36" s="2" t="s">
        <v>52</v>
      </c>
    </row>
    <row r="37" spans="1:14" ht="30" customHeight="1">
      <c r="A37" s="10" t="s">
        <v>205</v>
      </c>
      <c r="B37" s="10" t="s">
        <v>194</v>
      </c>
      <c r="C37" s="10" t="s">
        <v>203</v>
      </c>
      <c r="D37" s="10" t="s">
        <v>143</v>
      </c>
      <c r="E37" s="18">
        <f>일위대가!F250</f>
        <v>0</v>
      </c>
      <c r="F37" s="18">
        <f>일위대가!H250</f>
        <v>0</v>
      </c>
      <c r="G37" s="18">
        <f>일위대가!J250</f>
        <v>0</v>
      </c>
      <c r="H37" s="18">
        <f t="shared" si="0"/>
        <v>0</v>
      </c>
      <c r="I37" s="10" t="s">
        <v>204</v>
      </c>
      <c r="J37" s="10" t="s">
        <v>643</v>
      </c>
      <c r="K37" s="2" t="s">
        <v>52</v>
      </c>
      <c r="L37" s="2" t="s">
        <v>52</v>
      </c>
      <c r="M37" s="2" t="s">
        <v>643</v>
      </c>
      <c r="N37" s="2" t="s">
        <v>52</v>
      </c>
    </row>
    <row r="38" spans="1:14" ht="30" customHeight="1">
      <c r="A38" s="10" t="s">
        <v>310</v>
      </c>
      <c r="B38" s="10" t="s">
        <v>307</v>
      </c>
      <c r="C38" s="10" t="s">
        <v>308</v>
      </c>
      <c r="D38" s="10" t="s">
        <v>143</v>
      </c>
      <c r="E38" s="18">
        <f>일위대가!F256</f>
        <v>0</v>
      </c>
      <c r="F38" s="18">
        <f>일위대가!H256</f>
        <v>0</v>
      </c>
      <c r="G38" s="18">
        <f>일위대가!J256</f>
        <v>0</v>
      </c>
      <c r="H38" s="18">
        <f t="shared" si="0"/>
        <v>0</v>
      </c>
      <c r="I38" s="10" t="s">
        <v>309</v>
      </c>
      <c r="J38" s="10" t="s">
        <v>643</v>
      </c>
      <c r="K38" s="2" t="s">
        <v>52</v>
      </c>
      <c r="L38" s="2" t="s">
        <v>52</v>
      </c>
      <c r="M38" s="2" t="s">
        <v>643</v>
      </c>
      <c r="N38" s="2" t="s">
        <v>52</v>
      </c>
    </row>
    <row r="39" spans="1:14" ht="30" customHeight="1">
      <c r="A39" s="10" t="s">
        <v>314</v>
      </c>
      <c r="B39" s="10" t="s">
        <v>307</v>
      </c>
      <c r="C39" s="10" t="s">
        <v>312</v>
      </c>
      <c r="D39" s="10" t="s">
        <v>143</v>
      </c>
      <c r="E39" s="18">
        <f>일위대가!F262</f>
        <v>0</v>
      </c>
      <c r="F39" s="18">
        <f>일위대가!H262</f>
        <v>0</v>
      </c>
      <c r="G39" s="18">
        <f>일위대가!J262</f>
        <v>0</v>
      </c>
      <c r="H39" s="18">
        <f t="shared" si="0"/>
        <v>0</v>
      </c>
      <c r="I39" s="10" t="s">
        <v>313</v>
      </c>
      <c r="J39" s="10" t="s">
        <v>643</v>
      </c>
      <c r="K39" s="2" t="s">
        <v>52</v>
      </c>
      <c r="L39" s="2" t="s">
        <v>52</v>
      </c>
      <c r="M39" s="2" t="s">
        <v>643</v>
      </c>
      <c r="N39" s="2" t="s">
        <v>52</v>
      </c>
    </row>
    <row r="40" spans="1:14" ht="30" customHeight="1">
      <c r="A40" s="10" t="s">
        <v>319</v>
      </c>
      <c r="B40" s="10" t="s">
        <v>316</v>
      </c>
      <c r="C40" s="10" t="s">
        <v>317</v>
      </c>
      <c r="D40" s="10" t="s">
        <v>143</v>
      </c>
      <c r="E40" s="18">
        <f>일위대가!F268</f>
        <v>0</v>
      </c>
      <c r="F40" s="18">
        <f>일위대가!H268</f>
        <v>0</v>
      </c>
      <c r="G40" s="18">
        <f>일위대가!J268</f>
        <v>0</v>
      </c>
      <c r="H40" s="18">
        <f t="shared" si="0"/>
        <v>0</v>
      </c>
      <c r="I40" s="10" t="s">
        <v>318</v>
      </c>
      <c r="J40" s="10" t="s">
        <v>643</v>
      </c>
      <c r="K40" s="2" t="s">
        <v>52</v>
      </c>
      <c r="L40" s="2" t="s">
        <v>52</v>
      </c>
      <c r="M40" s="2" t="s">
        <v>643</v>
      </c>
      <c r="N40" s="2" t="s">
        <v>52</v>
      </c>
    </row>
    <row r="41" spans="1:14" ht="30" customHeight="1">
      <c r="A41" s="10" t="s">
        <v>323</v>
      </c>
      <c r="B41" s="10" t="s">
        <v>316</v>
      </c>
      <c r="C41" s="10" t="s">
        <v>321</v>
      </c>
      <c r="D41" s="10" t="s">
        <v>143</v>
      </c>
      <c r="E41" s="18">
        <f>일위대가!F274</f>
        <v>0</v>
      </c>
      <c r="F41" s="18">
        <f>일위대가!H274</f>
        <v>0</v>
      </c>
      <c r="G41" s="18">
        <f>일위대가!J274</f>
        <v>0</v>
      </c>
      <c r="H41" s="18">
        <f t="shared" si="0"/>
        <v>0</v>
      </c>
      <c r="I41" s="10" t="s">
        <v>322</v>
      </c>
      <c r="J41" s="10" t="s">
        <v>643</v>
      </c>
      <c r="K41" s="2" t="s">
        <v>52</v>
      </c>
      <c r="L41" s="2" t="s">
        <v>52</v>
      </c>
      <c r="M41" s="2" t="s">
        <v>643</v>
      </c>
      <c r="N41" s="2" t="s">
        <v>52</v>
      </c>
    </row>
    <row r="42" spans="1:14" ht="30" customHeight="1">
      <c r="A42" s="10" t="s">
        <v>210</v>
      </c>
      <c r="B42" s="10" t="s">
        <v>207</v>
      </c>
      <c r="C42" s="10" t="s">
        <v>208</v>
      </c>
      <c r="D42" s="10" t="s">
        <v>172</v>
      </c>
      <c r="E42" s="18">
        <f>일위대가!F280</f>
        <v>0</v>
      </c>
      <c r="F42" s="18">
        <f>일위대가!H280</f>
        <v>0</v>
      </c>
      <c r="G42" s="18">
        <f>일위대가!J280</f>
        <v>0</v>
      </c>
      <c r="H42" s="18">
        <f t="shared" si="0"/>
        <v>0</v>
      </c>
      <c r="I42" s="10" t="s">
        <v>209</v>
      </c>
      <c r="J42" s="10" t="s">
        <v>643</v>
      </c>
      <c r="K42" s="2" t="s">
        <v>52</v>
      </c>
      <c r="L42" s="2" t="s">
        <v>52</v>
      </c>
      <c r="M42" s="2" t="s">
        <v>643</v>
      </c>
      <c r="N42" s="2" t="s">
        <v>52</v>
      </c>
    </row>
    <row r="43" spans="1:14" ht="30" customHeight="1">
      <c r="A43" s="10" t="s">
        <v>286</v>
      </c>
      <c r="B43" s="10" t="s">
        <v>282</v>
      </c>
      <c r="C43" s="10" t="s">
        <v>283</v>
      </c>
      <c r="D43" s="10" t="s">
        <v>284</v>
      </c>
      <c r="E43" s="18">
        <f>일위대가!F290</f>
        <v>0</v>
      </c>
      <c r="F43" s="18">
        <f>일위대가!H290</f>
        <v>0</v>
      </c>
      <c r="G43" s="18">
        <f>일위대가!J290</f>
        <v>0</v>
      </c>
      <c r="H43" s="18">
        <f t="shared" si="0"/>
        <v>0</v>
      </c>
      <c r="I43" s="10" t="s">
        <v>285</v>
      </c>
      <c r="J43" s="10" t="s">
        <v>656</v>
      </c>
      <c r="K43" s="2" t="s">
        <v>52</v>
      </c>
      <c r="L43" s="2" t="s">
        <v>52</v>
      </c>
      <c r="M43" s="2" t="s">
        <v>656</v>
      </c>
      <c r="N43" s="2" t="s">
        <v>52</v>
      </c>
    </row>
    <row r="44" spans="1:14" ht="30" customHeight="1">
      <c r="A44" s="10" t="s">
        <v>216</v>
      </c>
      <c r="B44" s="10" t="s">
        <v>212</v>
      </c>
      <c r="C44" s="10" t="s">
        <v>213</v>
      </c>
      <c r="D44" s="10" t="s">
        <v>214</v>
      </c>
      <c r="E44" s="18">
        <f>일위대가!F295</f>
        <v>0</v>
      </c>
      <c r="F44" s="18">
        <f>일위대가!H295</f>
        <v>0</v>
      </c>
      <c r="G44" s="18">
        <f>일위대가!J295</f>
        <v>0</v>
      </c>
      <c r="H44" s="18">
        <f t="shared" si="0"/>
        <v>0</v>
      </c>
      <c r="I44" s="10" t="s">
        <v>215</v>
      </c>
      <c r="J44" s="10" t="s">
        <v>643</v>
      </c>
      <c r="K44" s="2" t="s">
        <v>52</v>
      </c>
      <c r="L44" s="2" t="s">
        <v>52</v>
      </c>
      <c r="M44" s="2" t="s">
        <v>643</v>
      </c>
      <c r="N44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95"/>
  <sheetViews>
    <sheetView view="pageBreakPreview" zoomScale="85" zoomScaleNormal="100" zoomScaleSheetLayoutView="85" workbookViewId="0">
      <selection activeCell="B2" sqref="B2:B3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51" ht="30" customHeight="1">
      <c r="A2" s="63" t="s">
        <v>2</v>
      </c>
      <c r="B2" s="63" t="s">
        <v>3</v>
      </c>
      <c r="C2" s="63" t="s">
        <v>4</v>
      </c>
      <c r="D2" s="63" t="s">
        <v>5</v>
      </c>
      <c r="E2" s="63" t="s">
        <v>6</v>
      </c>
      <c r="F2" s="63"/>
      <c r="G2" s="63" t="s">
        <v>9</v>
      </c>
      <c r="H2" s="63"/>
      <c r="I2" s="63" t="s">
        <v>10</v>
      </c>
      <c r="J2" s="63"/>
      <c r="K2" s="63" t="s">
        <v>11</v>
      </c>
      <c r="L2" s="63"/>
      <c r="M2" s="63" t="s">
        <v>12</v>
      </c>
      <c r="N2" s="65" t="s">
        <v>370</v>
      </c>
      <c r="O2" s="65" t="s">
        <v>20</v>
      </c>
      <c r="P2" s="65" t="s">
        <v>22</v>
      </c>
      <c r="Q2" s="65" t="s">
        <v>23</v>
      </c>
      <c r="R2" s="65" t="s">
        <v>24</v>
      </c>
      <c r="S2" s="65" t="s">
        <v>25</v>
      </c>
      <c r="T2" s="65" t="s">
        <v>26</v>
      </c>
      <c r="U2" s="65" t="s">
        <v>27</v>
      </c>
      <c r="V2" s="65" t="s">
        <v>28</v>
      </c>
      <c r="W2" s="65" t="s">
        <v>29</v>
      </c>
      <c r="X2" s="65" t="s">
        <v>30</v>
      </c>
      <c r="Y2" s="65" t="s">
        <v>31</v>
      </c>
      <c r="Z2" s="65" t="s">
        <v>32</v>
      </c>
      <c r="AA2" s="65" t="s">
        <v>33</v>
      </c>
      <c r="AB2" s="65" t="s">
        <v>34</v>
      </c>
      <c r="AC2" s="65" t="s">
        <v>35</v>
      </c>
      <c r="AD2" s="65" t="s">
        <v>36</v>
      </c>
      <c r="AE2" s="65" t="s">
        <v>37</v>
      </c>
      <c r="AF2" s="65" t="s">
        <v>38</v>
      </c>
      <c r="AG2" s="65" t="s">
        <v>39</v>
      </c>
      <c r="AH2" s="65" t="s">
        <v>40</v>
      </c>
      <c r="AI2" s="65" t="s">
        <v>41</v>
      </c>
      <c r="AJ2" s="65" t="s">
        <v>42</v>
      </c>
      <c r="AK2" s="65" t="s">
        <v>43</v>
      </c>
      <c r="AL2" s="65" t="s">
        <v>44</v>
      </c>
      <c r="AM2" s="65" t="s">
        <v>45</v>
      </c>
      <c r="AN2" s="65" t="s">
        <v>46</v>
      </c>
      <c r="AO2" s="65" t="s">
        <v>47</v>
      </c>
      <c r="AP2" s="65" t="s">
        <v>371</v>
      </c>
      <c r="AQ2" s="65" t="s">
        <v>372</v>
      </c>
      <c r="AR2" s="65" t="s">
        <v>373</v>
      </c>
      <c r="AS2" s="65" t="s">
        <v>374</v>
      </c>
      <c r="AT2" s="65" t="s">
        <v>375</v>
      </c>
      <c r="AU2" s="65" t="s">
        <v>376</v>
      </c>
      <c r="AV2" s="65" t="s">
        <v>48</v>
      </c>
      <c r="AW2" s="65" t="s">
        <v>377</v>
      </c>
      <c r="AX2" s="1" t="s">
        <v>369</v>
      </c>
      <c r="AY2" s="1" t="s">
        <v>21</v>
      </c>
    </row>
    <row r="3" spans="1:51" ht="30" customHeight="1">
      <c r="A3" s="63"/>
      <c r="B3" s="63"/>
      <c r="C3" s="63"/>
      <c r="D3" s="6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63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</row>
    <row r="4" spans="1:51" ht="30" customHeight="1">
      <c r="A4" s="66" t="s">
        <v>378</v>
      </c>
      <c r="B4" s="66"/>
      <c r="C4" s="66"/>
      <c r="D4" s="66"/>
      <c r="E4" s="67"/>
      <c r="F4" s="68"/>
      <c r="G4" s="67"/>
      <c r="H4" s="68"/>
      <c r="I4" s="67"/>
      <c r="J4" s="68"/>
      <c r="K4" s="67"/>
      <c r="L4" s="68"/>
      <c r="M4" s="66"/>
      <c r="N4" s="1" t="s">
        <v>65</v>
      </c>
    </row>
    <row r="5" spans="1:51" ht="30" customHeight="1">
      <c r="A5" s="10" t="s">
        <v>380</v>
      </c>
      <c r="B5" s="10" t="s">
        <v>381</v>
      </c>
      <c r="C5" s="10" t="s">
        <v>63</v>
      </c>
      <c r="D5" s="11">
        <v>1.1000000000000001</v>
      </c>
      <c r="E5" s="17">
        <f>단가대비표!O31</f>
        <v>0</v>
      </c>
      <c r="F5" s="18">
        <f>TRUNC(E5*D5,1)</f>
        <v>0</v>
      </c>
      <c r="G5" s="17">
        <f>단가대비표!P31</f>
        <v>0</v>
      </c>
      <c r="H5" s="18">
        <f>TRUNC(G5*D5,1)</f>
        <v>0</v>
      </c>
      <c r="I5" s="17">
        <f>단가대비표!V31</f>
        <v>0</v>
      </c>
      <c r="J5" s="18">
        <f>TRUNC(I5*D5,1)</f>
        <v>0</v>
      </c>
      <c r="K5" s="17">
        <f t="shared" ref="K5:L9" si="0">TRUNC(E5+G5+I5,1)</f>
        <v>0</v>
      </c>
      <c r="L5" s="18">
        <f t="shared" si="0"/>
        <v>0</v>
      </c>
      <c r="M5" s="10" t="s">
        <v>52</v>
      </c>
      <c r="N5" s="2" t="s">
        <v>65</v>
      </c>
      <c r="O5" s="2" t="s">
        <v>382</v>
      </c>
      <c r="P5" s="2" t="s">
        <v>67</v>
      </c>
      <c r="Q5" s="2" t="s">
        <v>67</v>
      </c>
      <c r="R5" s="2" t="s">
        <v>66</v>
      </c>
      <c r="S5" s="3"/>
      <c r="T5" s="3"/>
      <c r="U5" s="3"/>
      <c r="V5" s="3">
        <v>1</v>
      </c>
      <c r="W5" s="3">
        <v>2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383</v>
      </c>
      <c r="AX5" s="2" t="s">
        <v>52</v>
      </c>
      <c r="AY5" s="2" t="s">
        <v>52</v>
      </c>
    </row>
    <row r="6" spans="1:51" ht="30" customHeight="1">
      <c r="A6" s="10" t="s">
        <v>384</v>
      </c>
      <c r="B6" s="10" t="s">
        <v>385</v>
      </c>
      <c r="C6" s="10" t="s">
        <v>335</v>
      </c>
      <c r="D6" s="11">
        <v>1</v>
      </c>
      <c r="E6" s="17">
        <f>TRUNC(SUMIF(V5:V9, RIGHTB(O6, 1), F5:F9)*U6, 2)</f>
        <v>0</v>
      </c>
      <c r="F6" s="18">
        <f>TRUNC(E6*D6,1)</f>
        <v>0</v>
      </c>
      <c r="G6" s="17">
        <v>0</v>
      </c>
      <c r="H6" s="18">
        <f>TRUNC(G6*D6,1)</f>
        <v>0</v>
      </c>
      <c r="I6" s="17">
        <v>0</v>
      </c>
      <c r="J6" s="18">
        <f>TRUNC(I6*D6,1)</f>
        <v>0</v>
      </c>
      <c r="K6" s="17">
        <f t="shared" si="0"/>
        <v>0</v>
      </c>
      <c r="L6" s="18">
        <f t="shared" si="0"/>
        <v>0</v>
      </c>
      <c r="M6" s="10" t="s">
        <v>52</v>
      </c>
      <c r="N6" s="2" t="s">
        <v>65</v>
      </c>
      <c r="O6" s="2" t="s">
        <v>386</v>
      </c>
      <c r="P6" s="2" t="s">
        <v>67</v>
      </c>
      <c r="Q6" s="2" t="s">
        <v>67</v>
      </c>
      <c r="R6" s="2" t="s">
        <v>67</v>
      </c>
      <c r="S6" s="3">
        <v>0</v>
      </c>
      <c r="T6" s="3">
        <v>0</v>
      </c>
      <c r="U6" s="3">
        <v>0.15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387</v>
      </c>
      <c r="AX6" s="2" t="s">
        <v>52</v>
      </c>
      <c r="AY6" s="2" t="s">
        <v>52</v>
      </c>
    </row>
    <row r="7" spans="1:51" ht="30" customHeight="1">
      <c r="A7" s="10" t="s">
        <v>388</v>
      </c>
      <c r="B7" s="10" t="s">
        <v>389</v>
      </c>
      <c r="C7" s="10" t="s">
        <v>335</v>
      </c>
      <c r="D7" s="11">
        <v>1</v>
      </c>
      <c r="E7" s="17">
        <f>TRUNC(SUMIF(W5:W9, RIGHTB(O7, 1), F5:F9)*U7, 2)</f>
        <v>0</v>
      </c>
      <c r="F7" s="18">
        <f>TRUNC(E7*D7,1)</f>
        <v>0</v>
      </c>
      <c r="G7" s="17">
        <v>0</v>
      </c>
      <c r="H7" s="18">
        <f>TRUNC(G7*D7,1)</f>
        <v>0</v>
      </c>
      <c r="I7" s="17">
        <v>0</v>
      </c>
      <c r="J7" s="18">
        <f>TRUNC(I7*D7,1)</f>
        <v>0</v>
      </c>
      <c r="K7" s="17">
        <f t="shared" si="0"/>
        <v>0</v>
      </c>
      <c r="L7" s="18">
        <f t="shared" si="0"/>
        <v>0</v>
      </c>
      <c r="M7" s="10" t="s">
        <v>52</v>
      </c>
      <c r="N7" s="2" t="s">
        <v>65</v>
      </c>
      <c r="O7" s="2" t="s">
        <v>390</v>
      </c>
      <c r="P7" s="2" t="s">
        <v>67</v>
      </c>
      <c r="Q7" s="2" t="s">
        <v>67</v>
      </c>
      <c r="R7" s="2" t="s">
        <v>67</v>
      </c>
      <c r="S7" s="3">
        <v>0</v>
      </c>
      <c r="T7" s="3">
        <v>0</v>
      </c>
      <c r="U7" s="3">
        <v>0.02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391</v>
      </c>
      <c r="AX7" s="2" t="s">
        <v>52</v>
      </c>
      <c r="AY7" s="2" t="s">
        <v>52</v>
      </c>
    </row>
    <row r="8" spans="1:51" ht="30" customHeight="1">
      <c r="A8" s="10" t="s">
        <v>392</v>
      </c>
      <c r="B8" s="10" t="s">
        <v>393</v>
      </c>
      <c r="C8" s="10" t="s">
        <v>394</v>
      </c>
      <c r="D8" s="11">
        <v>0.08</v>
      </c>
      <c r="E8" s="17">
        <f>단가대비표!O73</f>
        <v>0</v>
      </c>
      <c r="F8" s="18">
        <f>TRUNC(E8*D8,1)</f>
        <v>0</v>
      </c>
      <c r="G8" s="17">
        <f>단가대비표!P73</f>
        <v>0</v>
      </c>
      <c r="H8" s="18">
        <f>TRUNC(G8*D8,1)</f>
        <v>0</v>
      </c>
      <c r="I8" s="17">
        <f>단가대비표!V73</f>
        <v>0</v>
      </c>
      <c r="J8" s="18">
        <f>TRUNC(I8*D8,1)</f>
        <v>0</v>
      </c>
      <c r="K8" s="17">
        <f t="shared" si="0"/>
        <v>0</v>
      </c>
      <c r="L8" s="18">
        <f t="shared" si="0"/>
        <v>0</v>
      </c>
      <c r="M8" s="10" t="s">
        <v>52</v>
      </c>
      <c r="N8" s="2" t="s">
        <v>65</v>
      </c>
      <c r="O8" s="2" t="s">
        <v>395</v>
      </c>
      <c r="P8" s="2" t="s">
        <v>67</v>
      </c>
      <c r="Q8" s="2" t="s">
        <v>67</v>
      </c>
      <c r="R8" s="2" t="s">
        <v>66</v>
      </c>
      <c r="S8" s="3"/>
      <c r="T8" s="3"/>
      <c r="U8" s="3"/>
      <c r="V8" s="3"/>
      <c r="W8" s="3"/>
      <c r="X8" s="3">
        <v>3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396</v>
      </c>
      <c r="AX8" s="2" t="s">
        <v>52</v>
      </c>
      <c r="AY8" s="2" t="s">
        <v>52</v>
      </c>
    </row>
    <row r="9" spans="1:51" ht="30" customHeight="1">
      <c r="A9" s="10" t="s">
        <v>397</v>
      </c>
      <c r="B9" s="10" t="s">
        <v>398</v>
      </c>
      <c r="C9" s="10" t="s">
        <v>335</v>
      </c>
      <c r="D9" s="11">
        <v>1</v>
      </c>
      <c r="E9" s="17">
        <f>TRUNC(SUMIF(X5:X9, RIGHTB(O9, 1), H5:H9)*U9, 2)</f>
        <v>0</v>
      </c>
      <c r="F9" s="18">
        <f>TRUNC(E9*D9,1)</f>
        <v>0</v>
      </c>
      <c r="G9" s="17">
        <v>0</v>
      </c>
      <c r="H9" s="18">
        <f>TRUNC(G9*D9,1)</f>
        <v>0</v>
      </c>
      <c r="I9" s="17">
        <v>0</v>
      </c>
      <c r="J9" s="18">
        <f>TRUNC(I9*D9,1)</f>
        <v>0</v>
      </c>
      <c r="K9" s="17">
        <f t="shared" si="0"/>
        <v>0</v>
      </c>
      <c r="L9" s="18">
        <f t="shared" si="0"/>
        <v>0</v>
      </c>
      <c r="M9" s="10" t="s">
        <v>52</v>
      </c>
      <c r="N9" s="2" t="s">
        <v>65</v>
      </c>
      <c r="O9" s="2" t="s">
        <v>399</v>
      </c>
      <c r="P9" s="2" t="s">
        <v>67</v>
      </c>
      <c r="Q9" s="2" t="s">
        <v>67</v>
      </c>
      <c r="R9" s="2" t="s">
        <v>67</v>
      </c>
      <c r="S9" s="3">
        <v>1</v>
      </c>
      <c r="T9" s="3">
        <v>0</v>
      </c>
      <c r="U9" s="3">
        <v>0.03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400</v>
      </c>
      <c r="AX9" s="2" t="s">
        <v>52</v>
      </c>
      <c r="AY9" s="2" t="s">
        <v>52</v>
      </c>
    </row>
    <row r="10" spans="1:51" ht="30" customHeight="1">
      <c r="A10" s="10" t="s">
        <v>401</v>
      </c>
      <c r="B10" s="10" t="s">
        <v>52</v>
      </c>
      <c r="C10" s="10" t="s">
        <v>52</v>
      </c>
      <c r="D10" s="11"/>
      <c r="E10" s="17"/>
      <c r="F10" s="18">
        <f>TRUNC(SUMIF(N5:N9, N4, F5:F9),0)</f>
        <v>0</v>
      </c>
      <c r="G10" s="17"/>
      <c r="H10" s="18">
        <f>TRUNC(SUMIF(N5:N9, N4, H5:H9),0)</f>
        <v>0</v>
      </c>
      <c r="I10" s="17"/>
      <c r="J10" s="18">
        <f>TRUNC(SUMIF(N5:N9, N4, J5:J9),0)</f>
        <v>0</v>
      </c>
      <c r="K10" s="17"/>
      <c r="L10" s="18">
        <f>F10+H10+J10</f>
        <v>0</v>
      </c>
      <c r="M10" s="10" t="s">
        <v>52</v>
      </c>
      <c r="N10" s="2" t="s">
        <v>289</v>
      </c>
      <c r="O10" s="2" t="s">
        <v>289</v>
      </c>
      <c r="P10" s="2" t="s">
        <v>52</v>
      </c>
      <c r="Q10" s="2" t="s">
        <v>52</v>
      </c>
      <c r="R10" s="2" t="s">
        <v>52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52</v>
      </c>
      <c r="AX10" s="2" t="s">
        <v>52</v>
      </c>
      <c r="AY10" s="2" t="s">
        <v>52</v>
      </c>
    </row>
    <row r="11" spans="1:51" ht="30" customHeight="1">
      <c r="A11" s="11"/>
      <c r="B11" s="11"/>
      <c r="C11" s="11"/>
      <c r="D11" s="11"/>
      <c r="E11" s="17"/>
      <c r="F11" s="18"/>
      <c r="G11" s="17"/>
      <c r="H11" s="18"/>
      <c r="I11" s="17"/>
      <c r="J11" s="18"/>
      <c r="K11" s="17"/>
      <c r="L11" s="18"/>
      <c r="M11" s="11"/>
    </row>
    <row r="12" spans="1:51" ht="30" customHeight="1">
      <c r="A12" s="66" t="s">
        <v>402</v>
      </c>
      <c r="B12" s="66"/>
      <c r="C12" s="66"/>
      <c r="D12" s="66"/>
      <c r="E12" s="67"/>
      <c r="F12" s="68"/>
      <c r="G12" s="67"/>
      <c r="H12" s="68"/>
      <c r="I12" s="67"/>
      <c r="J12" s="68"/>
      <c r="K12" s="67"/>
      <c r="L12" s="68"/>
      <c r="M12" s="66"/>
      <c r="N12" s="1" t="s">
        <v>72</v>
      </c>
    </row>
    <row r="13" spans="1:51" ht="30" customHeight="1">
      <c r="A13" s="10" t="s">
        <v>69</v>
      </c>
      <c r="B13" s="10" t="s">
        <v>403</v>
      </c>
      <c r="C13" s="10" t="s">
        <v>123</v>
      </c>
      <c r="D13" s="11">
        <v>1.1000000000000001</v>
      </c>
      <c r="E13" s="17">
        <f>단가대비표!O32</f>
        <v>0</v>
      </c>
      <c r="F13" s="18">
        <f>TRUNC(E13*D13,1)</f>
        <v>0</v>
      </c>
      <c r="G13" s="17">
        <f>단가대비표!P32</f>
        <v>0</v>
      </c>
      <c r="H13" s="18">
        <f>TRUNC(G13*D13,1)</f>
        <v>0</v>
      </c>
      <c r="I13" s="17">
        <f>단가대비표!V32</f>
        <v>0</v>
      </c>
      <c r="J13" s="18">
        <f>TRUNC(I13*D13,1)</f>
        <v>0</v>
      </c>
      <c r="K13" s="17">
        <f t="shared" ref="K13:L17" si="1">TRUNC(E13+G13+I13,1)</f>
        <v>0</v>
      </c>
      <c r="L13" s="18">
        <f t="shared" si="1"/>
        <v>0</v>
      </c>
      <c r="M13" s="10" t="s">
        <v>52</v>
      </c>
      <c r="N13" s="2" t="s">
        <v>72</v>
      </c>
      <c r="O13" s="2" t="s">
        <v>404</v>
      </c>
      <c r="P13" s="2" t="s">
        <v>67</v>
      </c>
      <c r="Q13" s="2" t="s">
        <v>67</v>
      </c>
      <c r="R13" s="2" t="s">
        <v>66</v>
      </c>
      <c r="S13" s="3"/>
      <c r="T13" s="3"/>
      <c r="U13" s="3"/>
      <c r="V13" s="3">
        <v>1</v>
      </c>
      <c r="W13" s="3">
        <v>2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405</v>
      </c>
      <c r="AX13" s="2" t="s">
        <v>52</v>
      </c>
      <c r="AY13" s="2" t="s">
        <v>52</v>
      </c>
    </row>
    <row r="14" spans="1:51" ht="30" customHeight="1">
      <c r="A14" s="10" t="s">
        <v>384</v>
      </c>
      <c r="B14" s="10" t="s">
        <v>385</v>
      </c>
      <c r="C14" s="10" t="s">
        <v>335</v>
      </c>
      <c r="D14" s="11">
        <v>1</v>
      </c>
      <c r="E14" s="17">
        <f>TRUNC(SUMIF(V13:V17, RIGHTB(O14, 1), F13:F17)*U14, 2)</f>
        <v>0</v>
      </c>
      <c r="F14" s="18">
        <f>TRUNC(E14*D14,1)</f>
        <v>0</v>
      </c>
      <c r="G14" s="17">
        <v>0</v>
      </c>
      <c r="H14" s="18">
        <f>TRUNC(G14*D14,1)</f>
        <v>0</v>
      </c>
      <c r="I14" s="17">
        <v>0</v>
      </c>
      <c r="J14" s="18">
        <f>TRUNC(I14*D14,1)</f>
        <v>0</v>
      </c>
      <c r="K14" s="17">
        <f t="shared" si="1"/>
        <v>0</v>
      </c>
      <c r="L14" s="18">
        <f t="shared" si="1"/>
        <v>0</v>
      </c>
      <c r="M14" s="10" t="s">
        <v>52</v>
      </c>
      <c r="N14" s="2" t="s">
        <v>72</v>
      </c>
      <c r="O14" s="2" t="s">
        <v>386</v>
      </c>
      <c r="P14" s="2" t="s">
        <v>67</v>
      </c>
      <c r="Q14" s="2" t="s">
        <v>67</v>
      </c>
      <c r="R14" s="2" t="s">
        <v>67</v>
      </c>
      <c r="S14" s="3">
        <v>0</v>
      </c>
      <c r="T14" s="3">
        <v>0</v>
      </c>
      <c r="U14" s="3">
        <v>0.15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406</v>
      </c>
      <c r="AX14" s="2" t="s">
        <v>52</v>
      </c>
      <c r="AY14" s="2" t="s">
        <v>52</v>
      </c>
    </row>
    <row r="15" spans="1:51" ht="30" customHeight="1">
      <c r="A15" s="10" t="s">
        <v>388</v>
      </c>
      <c r="B15" s="10" t="s">
        <v>389</v>
      </c>
      <c r="C15" s="10" t="s">
        <v>335</v>
      </c>
      <c r="D15" s="11">
        <v>1</v>
      </c>
      <c r="E15" s="17">
        <f>TRUNC(SUMIF(W13:W17, RIGHTB(O15, 1), F13:F17)*U15, 2)</f>
        <v>0</v>
      </c>
      <c r="F15" s="18">
        <f>TRUNC(E15*D15,1)</f>
        <v>0</v>
      </c>
      <c r="G15" s="17">
        <v>0</v>
      </c>
      <c r="H15" s="18">
        <f>TRUNC(G15*D15,1)</f>
        <v>0</v>
      </c>
      <c r="I15" s="17">
        <v>0</v>
      </c>
      <c r="J15" s="18">
        <f>TRUNC(I15*D15,1)</f>
        <v>0</v>
      </c>
      <c r="K15" s="17">
        <f t="shared" si="1"/>
        <v>0</v>
      </c>
      <c r="L15" s="18">
        <f t="shared" si="1"/>
        <v>0</v>
      </c>
      <c r="M15" s="10" t="s">
        <v>52</v>
      </c>
      <c r="N15" s="2" t="s">
        <v>72</v>
      </c>
      <c r="O15" s="2" t="s">
        <v>390</v>
      </c>
      <c r="P15" s="2" t="s">
        <v>67</v>
      </c>
      <c r="Q15" s="2" t="s">
        <v>67</v>
      </c>
      <c r="R15" s="2" t="s">
        <v>67</v>
      </c>
      <c r="S15" s="3">
        <v>0</v>
      </c>
      <c r="T15" s="3">
        <v>0</v>
      </c>
      <c r="U15" s="3">
        <v>0.02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407</v>
      </c>
      <c r="AX15" s="2" t="s">
        <v>52</v>
      </c>
      <c r="AY15" s="2" t="s">
        <v>52</v>
      </c>
    </row>
    <row r="16" spans="1:51" ht="30" customHeight="1">
      <c r="A16" s="10" t="s">
        <v>392</v>
      </c>
      <c r="B16" s="10" t="s">
        <v>393</v>
      </c>
      <c r="C16" s="10" t="s">
        <v>394</v>
      </c>
      <c r="D16" s="11">
        <v>0.05</v>
      </c>
      <c r="E16" s="17">
        <f>단가대비표!O73</f>
        <v>0</v>
      </c>
      <c r="F16" s="18">
        <f>TRUNC(E16*D16,1)</f>
        <v>0</v>
      </c>
      <c r="G16" s="17">
        <f>단가대비표!P73</f>
        <v>0</v>
      </c>
      <c r="H16" s="18">
        <f>TRUNC(G16*D16,1)</f>
        <v>0</v>
      </c>
      <c r="I16" s="17">
        <f>단가대비표!V73</f>
        <v>0</v>
      </c>
      <c r="J16" s="18">
        <f>TRUNC(I16*D16,1)</f>
        <v>0</v>
      </c>
      <c r="K16" s="17">
        <f t="shared" si="1"/>
        <v>0</v>
      </c>
      <c r="L16" s="18">
        <f t="shared" si="1"/>
        <v>0</v>
      </c>
      <c r="M16" s="10" t="s">
        <v>52</v>
      </c>
      <c r="N16" s="2" t="s">
        <v>72</v>
      </c>
      <c r="O16" s="2" t="s">
        <v>395</v>
      </c>
      <c r="P16" s="2" t="s">
        <v>67</v>
      </c>
      <c r="Q16" s="2" t="s">
        <v>67</v>
      </c>
      <c r="R16" s="2" t="s">
        <v>66</v>
      </c>
      <c r="S16" s="3"/>
      <c r="T16" s="3"/>
      <c r="U16" s="3"/>
      <c r="V16" s="3"/>
      <c r="W16" s="3"/>
      <c r="X16" s="3">
        <v>3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408</v>
      </c>
      <c r="AX16" s="2" t="s">
        <v>52</v>
      </c>
      <c r="AY16" s="2" t="s">
        <v>52</v>
      </c>
    </row>
    <row r="17" spans="1:51" ht="30" customHeight="1">
      <c r="A17" s="10" t="s">
        <v>397</v>
      </c>
      <c r="B17" s="10" t="s">
        <v>398</v>
      </c>
      <c r="C17" s="10" t="s">
        <v>335</v>
      </c>
      <c r="D17" s="11">
        <v>1</v>
      </c>
      <c r="E17" s="17">
        <f>TRUNC(SUMIF(X13:X17, RIGHTB(O17, 1), H13:H17)*U17, 2)</f>
        <v>0</v>
      </c>
      <c r="F17" s="18">
        <f>TRUNC(E17*D17,1)</f>
        <v>0</v>
      </c>
      <c r="G17" s="17">
        <v>0</v>
      </c>
      <c r="H17" s="18">
        <f>TRUNC(G17*D17,1)</f>
        <v>0</v>
      </c>
      <c r="I17" s="17">
        <v>0</v>
      </c>
      <c r="J17" s="18">
        <f>TRUNC(I17*D17,1)</f>
        <v>0</v>
      </c>
      <c r="K17" s="17">
        <f t="shared" si="1"/>
        <v>0</v>
      </c>
      <c r="L17" s="18">
        <f t="shared" si="1"/>
        <v>0</v>
      </c>
      <c r="M17" s="10" t="s">
        <v>52</v>
      </c>
      <c r="N17" s="2" t="s">
        <v>72</v>
      </c>
      <c r="O17" s="2" t="s">
        <v>399</v>
      </c>
      <c r="P17" s="2" t="s">
        <v>67</v>
      </c>
      <c r="Q17" s="2" t="s">
        <v>67</v>
      </c>
      <c r="R17" s="2" t="s">
        <v>67</v>
      </c>
      <c r="S17" s="3">
        <v>1</v>
      </c>
      <c r="T17" s="3">
        <v>0</v>
      </c>
      <c r="U17" s="3">
        <v>0.03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409</v>
      </c>
      <c r="AX17" s="2" t="s">
        <v>52</v>
      </c>
      <c r="AY17" s="2" t="s">
        <v>52</v>
      </c>
    </row>
    <row r="18" spans="1:51" ht="30" customHeight="1">
      <c r="A18" s="10" t="s">
        <v>401</v>
      </c>
      <c r="B18" s="10" t="s">
        <v>52</v>
      </c>
      <c r="C18" s="10" t="s">
        <v>52</v>
      </c>
      <c r="D18" s="11"/>
      <c r="E18" s="17"/>
      <c r="F18" s="18">
        <f>TRUNC(SUMIF(N13:N17, N12, F13:F17),0)</f>
        <v>0</v>
      </c>
      <c r="G18" s="17"/>
      <c r="H18" s="18">
        <f>TRUNC(SUMIF(N13:N17, N12, H13:H17),0)</f>
        <v>0</v>
      </c>
      <c r="I18" s="17"/>
      <c r="J18" s="18">
        <f>TRUNC(SUMIF(N13:N17, N12, J13:J17),0)</f>
        <v>0</v>
      </c>
      <c r="K18" s="17"/>
      <c r="L18" s="18">
        <f>F18+H18+J18</f>
        <v>0</v>
      </c>
      <c r="M18" s="10" t="s">
        <v>52</v>
      </c>
      <c r="N18" s="2" t="s">
        <v>289</v>
      </c>
      <c r="O18" s="2" t="s">
        <v>289</v>
      </c>
      <c r="P18" s="2" t="s">
        <v>52</v>
      </c>
      <c r="Q18" s="2" t="s">
        <v>52</v>
      </c>
      <c r="R18" s="2" t="s">
        <v>52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52</v>
      </c>
      <c r="AX18" s="2" t="s">
        <v>52</v>
      </c>
      <c r="AY18" s="2" t="s">
        <v>52</v>
      </c>
    </row>
    <row r="19" spans="1:51" ht="30" customHeight="1">
      <c r="A19" s="11"/>
      <c r="B19" s="11"/>
      <c r="C19" s="11"/>
      <c r="D19" s="11"/>
      <c r="E19" s="17"/>
      <c r="F19" s="18"/>
      <c r="G19" s="17"/>
      <c r="H19" s="18"/>
      <c r="I19" s="17"/>
      <c r="J19" s="18"/>
      <c r="K19" s="17"/>
      <c r="L19" s="18"/>
      <c r="M19" s="11"/>
    </row>
    <row r="20" spans="1:51" ht="30" customHeight="1">
      <c r="A20" s="66" t="s">
        <v>410</v>
      </c>
      <c r="B20" s="66"/>
      <c r="C20" s="66"/>
      <c r="D20" s="66"/>
      <c r="E20" s="67"/>
      <c r="F20" s="68"/>
      <c r="G20" s="67"/>
      <c r="H20" s="68"/>
      <c r="I20" s="67"/>
      <c r="J20" s="68"/>
      <c r="K20" s="67"/>
      <c r="L20" s="68"/>
      <c r="M20" s="66"/>
      <c r="N20" s="1" t="s">
        <v>76</v>
      </c>
    </row>
    <row r="21" spans="1:51" ht="30" customHeight="1">
      <c r="A21" s="10" t="s">
        <v>69</v>
      </c>
      <c r="B21" s="10" t="s">
        <v>411</v>
      </c>
      <c r="C21" s="10" t="s">
        <v>123</v>
      </c>
      <c r="D21" s="11">
        <v>1.1000000000000001</v>
      </c>
      <c r="E21" s="17">
        <f>단가대비표!O33</f>
        <v>0</v>
      </c>
      <c r="F21" s="18">
        <f>TRUNC(E21*D21,1)</f>
        <v>0</v>
      </c>
      <c r="G21" s="17">
        <f>단가대비표!P33</f>
        <v>0</v>
      </c>
      <c r="H21" s="18">
        <f>TRUNC(G21*D21,1)</f>
        <v>0</v>
      </c>
      <c r="I21" s="17">
        <f>단가대비표!V33</f>
        <v>0</v>
      </c>
      <c r="J21" s="18">
        <f>TRUNC(I21*D21,1)</f>
        <v>0</v>
      </c>
      <c r="K21" s="17">
        <f t="shared" ref="K21:L25" si="2">TRUNC(E21+G21+I21,1)</f>
        <v>0</v>
      </c>
      <c r="L21" s="18">
        <f t="shared" si="2"/>
        <v>0</v>
      </c>
      <c r="M21" s="10" t="s">
        <v>52</v>
      </c>
      <c r="N21" s="2" t="s">
        <v>76</v>
      </c>
      <c r="O21" s="2" t="s">
        <v>412</v>
      </c>
      <c r="P21" s="2" t="s">
        <v>67</v>
      </c>
      <c r="Q21" s="2" t="s">
        <v>67</v>
      </c>
      <c r="R21" s="2" t="s">
        <v>66</v>
      </c>
      <c r="S21" s="3"/>
      <c r="T21" s="3"/>
      <c r="U21" s="3"/>
      <c r="V21" s="3">
        <v>1</v>
      </c>
      <c r="W21" s="3">
        <v>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413</v>
      </c>
      <c r="AX21" s="2" t="s">
        <v>52</v>
      </c>
      <c r="AY21" s="2" t="s">
        <v>52</v>
      </c>
    </row>
    <row r="22" spans="1:51" ht="30" customHeight="1">
      <c r="A22" s="10" t="s">
        <v>384</v>
      </c>
      <c r="B22" s="10" t="s">
        <v>385</v>
      </c>
      <c r="C22" s="10" t="s">
        <v>335</v>
      </c>
      <c r="D22" s="11">
        <v>1</v>
      </c>
      <c r="E22" s="17">
        <f>TRUNC(SUMIF(V21:V25, RIGHTB(O22, 1), F21:F25)*U22, 2)</f>
        <v>0</v>
      </c>
      <c r="F22" s="18">
        <f>TRUNC(E22*D22,1)</f>
        <v>0</v>
      </c>
      <c r="G22" s="17">
        <v>0</v>
      </c>
      <c r="H22" s="18">
        <f>TRUNC(G22*D22,1)</f>
        <v>0</v>
      </c>
      <c r="I22" s="17">
        <v>0</v>
      </c>
      <c r="J22" s="18">
        <f>TRUNC(I22*D22,1)</f>
        <v>0</v>
      </c>
      <c r="K22" s="17">
        <f t="shared" si="2"/>
        <v>0</v>
      </c>
      <c r="L22" s="18">
        <f t="shared" si="2"/>
        <v>0</v>
      </c>
      <c r="M22" s="10" t="s">
        <v>52</v>
      </c>
      <c r="N22" s="2" t="s">
        <v>76</v>
      </c>
      <c r="O22" s="2" t="s">
        <v>386</v>
      </c>
      <c r="P22" s="2" t="s">
        <v>67</v>
      </c>
      <c r="Q22" s="2" t="s">
        <v>67</v>
      </c>
      <c r="R22" s="2" t="s">
        <v>67</v>
      </c>
      <c r="S22" s="3">
        <v>0</v>
      </c>
      <c r="T22" s="3">
        <v>0</v>
      </c>
      <c r="U22" s="3">
        <v>0.15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414</v>
      </c>
      <c r="AX22" s="2" t="s">
        <v>52</v>
      </c>
      <c r="AY22" s="2" t="s">
        <v>52</v>
      </c>
    </row>
    <row r="23" spans="1:51" ht="30" customHeight="1">
      <c r="A23" s="10" t="s">
        <v>388</v>
      </c>
      <c r="B23" s="10" t="s">
        <v>389</v>
      </c>
      <c r="C23" s="10" t="s">
        <v>335</v>
      </c>
      <c r="D23" s="11">
        <v>1</v>
      </c>
      <c r="E23" s="17">
        <f>TRUNC(SUMIF(W21:W25, RIGHTB(O23, 1), F21:F25)*U23, 2)</f>
        <v>0</v>
      </c>
      <c r="F23" s="18">
        <f>TRUNC(E23*D23,1)</f>
        <v>0</v>
      </c>
      <c r="G23" s="17">
        <v>0</v>
      </c>
      <c r="H23" s="18">
        <f>TRUNC(G23*D23,1)</f>
        <v>0</v>
      </c>
      <c r="I23" s="17">
        <v>0</v>
      </c>
      <c r="J23" s="18">
        <f>TRUNC(I23*D23,1)</f>
        <v>0</v>
      </c>
      <c r="K23" s="17">
        <f t="shared" si="2"/>
        <v>0</v>
      </c>
      <c r="L23" s="18">
        <f t="shared" si="2"/>
        <v>0</v>
      </c>
      <c r="M23" s="10" t="s">
        <v>52</v>
      </c>
      <c r="N23" s="2" t="s">
        <v>76</v>
      </c>
      <c r="O23" s="2" t="s">
        <v>390</v>
      </c>
      <c r="P23" s="2" t="s">
        <v>67</v>
      </c>
      <c r="Q23" s="2" t="s">
        <v>67</v>
      </c>
      <c r="R23" s="2" t="s">
        <v>67</v>
      </c>
      <c r="S23" s="3">
        <v>0</v>
      </c>
      <c r="T23" s="3">
        <v>0</v>
      </c>
      <c r="U23" s="3">
        <v>0.02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415</v>
      </c>
      <c r="AX23" s="2" t="s">
        <v>52</v>
      </c>
      <c r="AY23" s="2" t="s">
        <v>52</v>
      </c>
    </row>
    <row r="24" spans="1:51" ht="30" customHeight="1">
      <c r="A24" s="10" t="s">
        <v>392</v>
      </c>
      <c r="B24" s="10" t="s">
        <v>393</v>
      </c>
      <c r="C24" s="10" t="s">
        <v>394</v>
      </c>
      <c r="D24" s="11">
        <v>0.06</v>
      </c>
      <c r="E24" s="17">
        <f>단가대비표!O73</f>
        <v>0</v>
      </c>
      <c r="F24" s="18">
        <f>TRUNC(E24*D24,1)</f>
        <v>0</v>
      </c>
      <c r="G24" s="17">
        <f>단가대비표!P73</f>
        <v>0</v>
      </c>
      <c r="H24" s="18">
        <f>TRUNC(G24*D24,1)</f>
        <v>0</v>
      </c>
      <c r="I24" s="17">
        <f>단가대비표!V73</f>
        <v>0</v>
      </c>
      <c r="J24" s="18">
        <f>TRUNC(I24*D24,1)</f>
        <v>0</v>
      </c>
      <c r="K24" s="17">
        <f t="shared" si="2"/>
        <v>0</v>
      </c>
      <c r="L24" s="18">
        <f t="shared" si="2"/>
        <v>0</v>
      </c>
      <c r="M24" s="10" t="s">
        <v>52</v>
      </c>
      <c r="N24" s="2" t="s">
        <v>76</v>
      </c>
      <c r="O24" s="2" t="s">
        <v>395</v>
      </c>
      <c r="P24" s="2" t="s">
        <v>67</v>
      </c>
      <c r="Q24" s="2" t="s">
        <v>67</v>
      </c>
      <c r="R24" s="2" t="s">
        <v>66</v>
      </c>
      <c r="S24" s="3"/>
      <c r="T24" s="3"/>
      <c r="U24" s="3"/>
      <c r="V24" s="3"/>
      <c r="W24" s="3"/>
      <c r="X24" s="3">
        <v>3</v>
      </c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416</v>
      </c>
      <c r="AX24" s="2" t="s">
        <v>52</v>
      </c>
      <c r="AY24" s="2" t="s">
        <v>52</v>
      </c>
    </row>
    <row r="25" spans="1:51" ht="30" customHeight="1">
      <c r="A25" s="10" t="s">
        <v>397</v>
      </c>
      <c r="B25" s="10" t="s">
        <v>398</v>
      </c>
      <c r="C25" s="10" t="s">
        <v>335</v>
      </c>
      <c r="D25" s="11">
        <v>1</v>
      </c>
      <c r="E25" s="17">
        <f>TRUNC(SUMIF(X21:X25, RIGHTB(O25, 1), H21:H25)*U25, 2)</f>
        <v>0</v>
      </c>
      <c r="F25" s="18">
        <f>TRUNC(E25*D25,1)</f>
        <v>0</v>
      </c>
      <c r="G25" s="17">
        <v>0</v>
      </c>
      <c r="H25" s="18">
        <f>TRUNC(G25*D25,1)</f>
        <v>0</v>
      </c>
      <c r="I25" s="17">
        <v>0</v>
      </c>
      <c r="J25" s="18">
        <f>TRUNC(I25*D25,1)</f>
        <v>0</v>
      </c>
      <c r="K25" s="17">
        <f t="shared" si="2"/>
        <v>0</v>
      </c>
      <c r="L25" s="18">
        <f t="shared" si="2"/>
        <v>0</v>
      </c>
      <c r="M25" s="10" t="s">
        <v>52</v>
      </c>
      <c r="N25" s="2" t="s">
        <v>76</v>
      </c>
      <c r="O25" s="2" t="s">
        <v>399</v>
      </c>
      <c r="P25" s="2" t="s">
        <v>67</v>
      </c>
      <c r="Q25" s="2" t="s">
        <v>67</v>
      </c>
      <c r="R25" s="2" t="s">
        <v>67</v>
      </c>
      <c r="S25" s="3">
        <v>1</v>
      </c>
      <c r="T25" s="3">
        <v>0</v>
      </c>
      <c r="U25" s="3">
        <v>0.03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417</v>
      </c>
      <c r="AX25" s="2" t="s">
        <v>52</v>
      </c>
      <c r="AY25" s="2" t="s">
        <v>52</v>
      </c>
    </row>
    <row r="26" spans="1:51" ht="30" customHeight="1">
      <c r="A26" s="10" t="s">
        <v>401</v>
      </c>
      <c r="B26" s="10" t="s">
        <v>52</v>
      </c>
      <c r="C26" s="10" t="s">
        <v>52</v>
      </c>
      <c r="D26" s="11"/>
      <c r="E26" s="17"/>
      <c r="F26" s="18">
        <f>TRUNC(SUMIF(N21:N25, N20, F21:F25),0)</f>
        <v>0</v>
      </c>
      <c r="G26" s="17"/>
      <c r="H26" s="18">
        <f>TRUNC(SUMIF(N21:N25, N20, H21:H25),0)</f>
        <v>0</v>
      </c>
      <c r="I26" s="17"/>
      <c r="J26" s="18">
        <f>TRUNC(SUMIF(N21:N25, N20, J21:J25),0)</f>
        <v>0</v>
      </c>
      <c r="K26" s="17"/>
      <c r="L26" s="18">
        <f>F26+H26+J26</f>
        <v>0</v>
      </c>
      <c r="M26" s="10" t="s">
        <v>52</v>
      </c>
      <c r="N26" s="2" t="s">
        <v>289</v>
      </c>
      <c r="O26" s="2" t="s">
        <v>289</v>
      </c>
      <c r="P26" s="2" t="s">
        <v>52</v>
      </c>
      <c r="Q26" s="2" t="s">
        <v>52</v>
      </c>
      <c r="R26" s="2" t="s">
        <v>52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52</v>
      </c>
      <c r="AX26" s="2" t="s">
        <v>52</v>
      </c>
      <c r="AY26" s="2" t="s">
        <v>52</v>
      </c>
    </row>
    <row r="27" spans="1:51" ht="30" customHeight="1">
      <c r="A27" s="11"/>
      <c r="B27" s="11"/>
      <c r="C27" s="11"/>
      <c r="D27" s="11"/>
      <c r="E27" s="17"/>
      <c r="F27" s="18"/>
      <c r="G27" s="17"/>
      <c r="H27" s="18"/>
      <c r="I27" s="17"/>
      <c r="J27" s="18"/>
      <c r="K27" s="17"/>
      <c r="L27" s="18"/>
      <c r="M27" s="11"/>
    </row>
    <row r="28" spans="1:51" ht="30" customHeight="1">
      <c r="A28" s="66" t="s">
        <v>418</v>
      </c>
      <c r="B28" s="66"/>
      <c r="C28" s="66"/>
      <c r="D28" s="66"/>
      <c r="E28" s="67"/>
      <c r="F28" s="68"/>
      <c r="G28" s="67"/>
      <c r="H28" s="68"/>
      <c r="I28" s="67"/>
      <c r="J28" s="68"/>
      <c r="K28" s="67"/>
      <c r="L28" s="68"/>
      <c r="M28" s="66"/>
      <c r="N28" s="1" t="s">
        <v>80</v>
      </c>
    </row>
    <row r="29" spans="1:51" ht="30" customHeight="1">
      <c r="A29" s="10" t="s">
        <v>69</v>
      </c>
      <c r="B29" s="10" t="s">
        <v>419</v>
      </c>
      <c r="C29" s="10" t="s">
        <v>123</v>
      </c>
      <c r="D29" s="11">
        <v>1.1000000000000001</v>
      </c>
      <c r="E29" s="17">
        <f>단가대비표!O34</f>
        <v>0</v>
      </c>
      <c r="F29" s="18">
        <f>TRUNC(E29*D29,1)</f>
        <v>0</v>
      </c>
      <c r="G29" s="17">
        <f>단가대비표!P34</f>
        <v>0</v>
      </c>
      <c r="H29" s="18">
        <f>TRUNC(G29*D29,1)</f>
        <v>0</v>
      </c>
      <c r="I29" s="17">
        <f>단가대비표!V34</f>
        <v>0</v>
      </c>
      <c r="J29" s="18">
        <f>TRUNC(I29*D29,1)</f>
        <v>0</v>
      </c>
      <c r="K29" s="17">
        <f t="shared" ref="K29:L33" si="3">TRUNC(E29+G29+I29,1)</f>
        <v>0</v>
      </c>
      <c r="L29" s="18">
        <f t="shared" si="3"/>
        <v>0</v>
      </c>
      <c r="M29" s="10" t="s">
        <v>52</v>
      </c>
      <c r="N29" s="2" t="s">
        <v>80</v>
      </c>
      <c r="O29" s="2" t="s">
        <v>420</v>
      </c>
      <c r="P29" s="2" t="s">
        <v>67</v>
      </c>
      <c r="Q29" s="2" t="s">
        <v>67</v>
      </c>
      <c r="R29" s="2" t="s">
        <v>66</v>
      </c>
      <c r="S29" s="3"/>
      <c r="T29" s="3"/>
      <c r="U29" s="3"/>
      <c r="V29" s="3">
        <v>1</v>
      </c>
      <c r="W29" s="3">
        <v>2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421</v>
      </c>
      <c r="AX29" s="2" t="s">
        <v>52</v>
      </c>
      <c r="AY29" s="2" t="s">
        <v>52</v>
      </c>
    </row>
    <row r="30" spans="1:51" ht="30" customHeight="1">
      <c r="A30" s="10" t="s">
        <v>384</v>
      </c>
      <c r="B30" s="10" t="s">
        <v>385</v>
      </c>
      <c r="C30" s="10" t="s">
        <v>335</v>
      </c>
      <c r="D30" s="11">
        <v>1</v>
      </c>
      <c r="E30" s="17">
        <f>TRUNC(SUMIF(V29:V33, RIGHTB(O30, 1), F29:F33)*U30, 2)</f>
        <v>0</v>
      </c>
      <c r="F30" s="18">
        <f>TRUNC(E30*D30,1)</f>
        <v>0</v>
      </c>
      <c r="G30" s="17">
        <v>0</v>
      </c>
      <c r="H30" s="18">
        <f>TRUNC(G30*D30,1)</f>
        <v>0</v>
      </c>
      <c r="I30" s="17">
        <v>0</v>
      </c>
      <c r="J30" s="18">
        <f>TRUNC(I30*D30,1)</f>
        <v>0</v>
      </c>
      <c r="K30" s="17">
        <f t="shared" si="3"/>
        <v>0</v>
      </c>
      <c r="L30" s="18">
        <f t="shared" si="3"/>
        <v>0</v>
      </c>
      <c r="M30" s="10" t="s">
        <v>52</v>
      </c>
      <c r="N30" s="2" t="s">
        <v>80</v>
      </c>
      <c r="O30" s="2" t="s">
        <v>386</v>
      </c>
      <c r="P30" s="2" t="s">
        <v>67</v>
      </c>
      <c r="Q30" s="2" t="s">
        <v>67</v>
      </c>
      <c r="R30" s="2" t="s">
        <v>67</v>
      </c>
      <c r="S30" s="3">
        <v>0</v>
      </c>
      <c r="T30" s="3">
        <v>0</v>
      </c>
      <c r="U30" s="3">
        <v>0.15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52</v>
      </c>
      <c r="AW30" s="2" t="s">
        <v>422</v>
      </c>
      <c r="AX30" s="2" t="s">
        <v>52</v>
      </c>
      <c r="AY30" s="2" t="s">
        <v>52</v>
      </c>
    </row>
    <row r="31" spans="1:51" ht="30" customHeight="1">
      <c r="A31" s="10" t="s">
        <v>388</v>
      </c>
      <c r="B31" s="10" t="s">
        <v>389</v>
      </c>
      <c r="C31" s="10" t="s">
        <v>335</v>
      </c>
      <c r="D31" s="11">
        <v>1</v>
      </c>
      <c r="E31" s="17">
        <f>TRUNC(SUMIF(W29:W33, RIGHTB(O31, 1), F29:F33)*U31, 2)</f>
        <v>0</v>
      </c>
      <c r="F31" s="18">
        <f>TRUNC(E31*D31,1)</f>
        <v>0</v>
      </c>
      <c r="G31" s="17">
        <v>0</v>
      </c>
      <c r="H31" s="18">
        <f>TRUNC(G31*D31,1)</f>
        <v>0</v>
      </c>
      <c r="I31" s="17">
        <v>0</v>
      </c>
      <c r="J31" s="18">
        <f>TRUNC(I31*D31,1)</f>
        <v>0</v>
      </c>
      <c r="K31" s="17">
        <f t="shared" si="3"/>
        <v>0</v>
      </c>
      <c r="L31" s="18">
        <f t="shared" si="3"/>
        <v>0</v>
      </c>
      <c r="M31" s="10" t="s">
        <v>52</v>
      </c>
      <c r="N31" s="2" t="s">
        <v>80</v>
      </c>
      <c r="O31" s="2" t="s">
        <v>390</v>
      </c>
      <c r="P31" s="2" t="s">
        <v>67</v>
      </c>
      <c r="Q31" s="2" t="s">
        <v>67</v>
      </c>
      <c r="R31" s="2" t="s">
        <v>67</v>
      </c>
      <c r="S31" s="3">
        <v>0</v>
      </c>
      <c r="T31" s="3">
        <v>0</v>
      </c>
      <c r="U31" s="3">
        <v>0.02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52</v>
      </c>
      <c r="AW31" s="2" t="s">
        <v>423</v>
      </c>
      <c r="AX31" s="2" t="s">
        <v>52</v>
      </c>
      <c r="AY31" s="2" t="s">
        <v>52</v>
      </c>
    </row>
    <row r="32" spans="1:51" ht="30" customHeight="1">
      <c r="A32" s="10" t="s">
        <v>392</v>
      </c>
      <c r="B32" s="10" t="s">
        <v>393</v>
      </c>
      <c r="C32" s="10" t="s">
        <v>394</v>
      </c>
      <c r="D32" s="11">
        <v>0.08</v>
      </c>
      <c r="E32" s="17">
        <f>단가대비표!O73</f>
        <v>0</v>
      </c>
      <c r="F32" s="18">
        <f>TRUNC(E32*D32,1)</f>
        <v>0</v>
      </c>
      <c r="G32" s="17">
        <f>단가대비표!P73</f>
        <v>0</v>
      </c>
      <c r="H32" s="18">
        <f>TRUNC(G32*D32,1)</f>
        <v>0</v>
      </c>
      <c r="I32" s="17">
        <f>단가대비표!V73</f>
        <v>0</v>
      </c>
      <c r="J32" s="18">
        <f>TRUNC(I32*D32,1)</f>
        <v>0</v>
      </c>
      <c r="K32" s="17">
        <f t="shared" si="3"/>
        <v>0</v>
      </c>
      <c r="L32" s="18">
        <f t="shared" si="3"/>
        <v>0</v>
      </c>
      <c r="M32" s="10" t="s">
        <v>52</v>
      </c>
      <c r="N32" s="2" t="s">
        <v>80</v>
      </c>
      <c r="O32" s="2" t="s">
        <v>395</v>
      </c>
      <c r="P32" s="2" t="s">
        <v>67</v>
      </c>
      <c r="Q32" s="2" t="s">
        <v>67</v>
      </c>
      <c r="R32" s="2" t="s">
        <v>66</v>
      </c>
      <c r="S32" s="3"/>
      <c r="T32" s="3"/>
      <c r="U32" s="3"/>
      <c r="V32" s="3"/>
      <c r="W32" s="3"/>
      <c r="X32" s="3">
        <v>3</v>
      </c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424</v>
      </c>
      <c r="AX32" s="2" t="s">
        <v>52</v>
      </c>
      <c r="AY32" s="2" t="s">
        <v>52</v>
      </c>
    </row>
    <row r="33" spans="1:51" ht="30" customHeight="1">
      <c r="A33" s="10" t="s">
        <v>397</v>
      </c>
      <c r="B33" s="10" t="s">
        <v>398</v>
      </c>
      <c r="C33" s="10" t="s">
        <v>335</v>
      </c>
      <c r="D33" s="11">
        <v>1</v>
      </c>
      <c r="E33" s="17">
        <f>TRUNC(SUMIF(X29:X33, RIGHTB(O33, 1), H29:H33)*U33, 2)</f>
        <v>0</v>
      </c>
      <c r="F33" s="18">
        <f>TRUNC(E33*D33,1)</f>
        <v>0</v>
      </c>
      <c r="G33" s="17">
        <v>0</v>
      </c>
      <c r="H33" s="18">
        <f>TRUNC(G33*D33,1)</f>
        <v>0</v>
      </c>
      <c r="I33" s="17">
        <v>0</v>
      </c>
      <c r="J33" s="18">
        <f>TRUNC(I33*D33,1)</f>
        <v>0</v>
      </c>
      <c r="K33" s="17">
        <f t="shared" si="3"/>
        <v>0</v>
      </c>
      <c r="L33" s="18">
        <f t="shared" si="3"/>
        <v>0</v>
      </c>
      <c r="M33" s="10" t="s">
        <v>52</v>
      </c>
      <c r="N33" s="2" t="s">
        <v>80</v>
      </c>
      <c r="O33" s="2" t="s">
        <v>399</v>
      </c>
      <c r="P33" s="2" t="s">
        <v>67</v>
      </c>
      <c r="Q33" s="2" t="s">
        <v>67</v>
      </c>
      <c r="R33" s="2" t="s">
        <v>67</v>
      </c>
      <c r="S33" s="3">
        <v>1</v>
      </c>
      <c r="T33" s="3">
        <v>0</v>
      </c>
      <c r="U33" s="3">
        <v>0.03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425</v>
      </c>
      <c r="AX33" s="2" t="s">
        <v>52</v>
      </c>
      <c r="AY33" s="2" t="s">
        <v>52</v>
      </c>
    </row>
    <row r="34" spans="1:51" ht="30" customHeight="1">
      <c r="A34" s="10" t="s">
        <v>401</v>
      </c>
      <c r="B34" s="10" t="s">
        <v>52</v>
      </c>
      <c r="C34" s="10" t="s">
        <v>52</v>
      </c>
      <c r="D34" s="11"/>
      <c r="E34" s="17"/>
      <c r="F34" s="18">
        <f>TRUNC(SUMIF(N29:N33, N28, F29:F33),0)</f>
        <v>0</v>
      </c>
      <c r="G34" s="17"/>
      <c r="H34" s="18">
        <f>TRUNC(SUMIF(N29:N33, N28, H29:H33),0)</f>
        <v>0</v>
      </c>
      <c r="I34" s="17"/>
      <c r="J34" s="18">
        <f>TRUNC(SUMIF(N29:N33, N28, J29:J33),0)</f>
        <v>0</v>
      </c>
      <c r="K34" s="17"/>
      <c r="L34" s="18">
        <f>F34+H34+J34</f>
        <v>0</v>
      </c>
      <c r="M34" s="10" t="s">
        <v>52</v>
      </c>
      <c r="N34" s="2" t="s">
        <v>289</v>
      </c>
      <c r="O34" s="2" t="s">
        <v>289</v>
      </c>
      <c r="P34" s="2" t="s">
        <v>52</v>
      </c>
      <c r="Q34" s="2" t="s">
        <v>52</v>
      </c>
      <c r="R34" s="2" t="s">
        <v>52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52</v>
      </c>
      <c r="AX34" s="2" t="s">
        <v>52</v>
      </c>
      <c r="AY34" s="2" t="s">
        <v>52</v>
      </c>
    </row>
    <row r="35" spans="1:51" ht="30" customHeight="1">
      <c r="A35" s="11"/>
      <c r="B35" s="11"/>
      <c r="C35" s="11"/>
      <c r="D35" s="11"/>
      <c r="E35" s="17"/>
      <c r="F35" s="18"/>
      <c r="G35" s="17"/>
      <c r="H35" s="18"/>
      <c r="I35" s="17"/>
      <c r="J35" s="18"/>
      <c r="K35" s="17"/>
      <c r="L35" s="18"/>
      <c r="M35" s="11"/>
    </row>
    <row r="36" spans="1:51" ht="30" customHeight="1">
      <c r="A36" s="66" t="s">
        <v>426</v>
      </c>
      <c r="B36" s="66"/>
      <c r="C36" s="66"/>
      <c r="D36" s="66"/>
      <c r="E36" s="67"/>
      <c r="F36" s="68"/>
      <c r="G36" s="67"/>
      <c r="H36" s="68"/>
      <c r="I36" s="67"/>
      <c r="J36" s="68"/>
      <c r="K36" s="67"/>
      <c r="L36" s="68"/>
      <c r="M36" s="66"/>
      <c r="N36" s="1" t="s">
        <v>84</v>
      </c>
    </row>
    <row r="37" spans="1:51" ht="30" customHeight="1">
      <c r="A37" s="10" t="s">
        <v>69</v>
      </c>
      <c r="B37" s="10" t="s">
        <v>427</v>
      </c>
      <c r="C37" s="10" t="s">
        <v>123</v>
      </c>
      <c r="D37" s="11">
        <v>1.1000000000000001</v>
      </c>
      <c r="E37" s="17">
        <f>단가대비표!O35</f>
        <v>0</v>
      </c>
      <c r="F37" s="18">
        <f>TRUNC(E37*D37,1)</f>
        <v>0</v>
      </c>
      <c r="G37" s="17">
        <f>단가대비표!P35</f>
        <v>0</v>
      </c>
      <c r="H37" s="18">
        <f>TRUNC(G37*D37,1)</f>
        <v>0</v>
      </c>
      <c r="I37" s="17">
        <f>단가대비표!V35</f>
        <v>0</v>
      </c>
      <c r="J37" s="18">
        <f>TRUNC(I37*D37,1)</f>
        <v>0</v>
      </c>
      <c r="K37" s="17">
        <f t="shared" ref="K37:L41" si="4">TRUNC(E37+G37+I37,1)</f>
        <v>0</v>
      </c>
      <c r="L37" s="18">
        <f t="shared" si="4"/>
        <v>0</v>
      </c>
      <c r="M37" s="10" t="s">
        <v>52</v>
      </c>
      <c r="N37" s="2" t="s">
        <v>84</v>
      </c>
      <c r="O37" s="2" t="s">
        <v>428</v>
      </c>
      <c r="P37" s="2" t="s">
        <v>67</v>
      </c>
      <c r="Q37" s="2" t="s">
        <v>67</v>
      </c>
      <c r="R37" s="2" t="s">
        <v>66</v>
      </c>
      <c r="S37" s="3"/>
      <c r="T37" s="3"/>
      <c r="U37" s="3"/>
      <c r="V37" s="3">
        <v>1</v>
      </c>
      <c r="W37" s="3">
        <v>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429</v>
      </c>
      <c r="AX37" s="2" t="s">
        <v>52</v>
      </c>
      <c r="AY37" s="2" t="s">
        <v>52</v>
      </c>
    </row>
    <row r="38" spans="1:51" ht="30" customHeight="1">
      <c r="A38" s="10" t="s">
        <v>384</v>
      </c>
      <c r="B38" s="10" t="s">
        <v>385</v>
      </c>
      <c r="C38" s="10" t="s">
        <v>335</v>
      </c>
      <c r="D38" s="11">
        <v>1</v>
      </c>
      <c r="E38" s="17">
        <f>TRUNC(SUMIF(V37:V41, RIGHTB(O38, 1), F37:F41)*U38, 2)</f>
        <v>0</v>
      </c>
      <c r="F38" s="18">
        <f>TRUNC(E38*D38,1)</f>
        <v>0</v>
      </c>
      <c r="G38" s="17">
        <v>0</v>
      </c>
      <c r="H38" s="18">
        <f>TRUNC(G38*D38,1)</f>
        <v>0</v>
      </c>
      <c r="I38" s="17">
        <v>0</v>
      </c>
      <c r="J38" s="18">
        <f>TRUNC(I38*D38,1)</f>
        <v>0</v>
      </c>
      <c r="K38" s="17">
        <f t="shared" si="4"/>
        <v>0</v>
      </c>
      <c r="L38" s="18">
        <f t="shared" si="4"/>
        <v>0</v>
      </c>
      <c r="M38" s="10" t="s">
        <v>52</v>
      </c>
      <c r="N38" s="2" t="s">
        <v>84</v>
      </c>
      <c r="O38" s="2" t="s">
        <v>386</v>
      </c>
      <c r="P38" s="2" t="s">
        <v>67</v>
      </c>
      <c r="Q38" s="2" t="s">
        <v>67</v>
      </c>
      <c r="R38" s="2" t="s">
        <v>67</v>
      </c>
      <c r="S38" s="3">
        <v>0</v>
      </c>
      <c r="T38" s="3">
        <v>0</v>
      </c>
      <c r="U38" s="3">
        <v>0.15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430</v>
      </c>
      <c r="AX38" s="2" t="s">
        <v>52</v>
      </c>
      <c r="AY38" s="2" t="s">
        <v>52</v>
      </c>
    </row>
    <row r="39" spans="1:51" ht="30" customHeight="1">
      <c r="A39" s="10" t="s">
        <v>388</v>
      </c>
      <c r="B39" s="10" t="s">
        <v>389</v>
      </c>
      <c r="C39" s="10" t="s">
        <v>335</v>
      </c>
      <c r="D39" s="11">
        <v>1</v>
      </c>
      <c r="E39" s="17">
        <f>TRUNC(SUMIF(W37:W41, RIGHTB(O39, 1), F37:F41)*U39, 2)</f>
        <v>0</v>
      </c>
      <c r="F39" s="18">
        <f>TRUNC(E39*D39,1)</f>
        <v>0</v>
      </c>
      <c r="G39" s="17">
        <v>0</v>
      </c>
      <c r="H39" s="18">
        <f>TRUNC(G39*D39,1)</f>
        <v>0</v>
      </c>
      <c r="I39" s="17">
        <v>0</v>
      </c>
      <c r="J39" s="18">
        <f>TRUNC(I39*D39,1)</f>
        <v>0</v>
      </c>
      <c r="K39" s="17">
        <f t="shared" si="4"/>
        <v>0</v>
      </c>
      <c r="L39" s="18">
        <f t="shared" si="4"/>
        <v>0</v>
      </c>
      <c r="M39" s="10" t="s">
        <v>52</v>
      </c>
      <c r="N39" s="2" t="s">
        <v>84</v>
      </c>
      <c r="O39" s="2" t="s">
        <v>390</v>
      </c>
      <c r="P39" s="2" t="s">
        <v>67</v>
      </c>
      <c r="Q39" s="2" t="s">
        <v>67</v>
      </c>
      <c r="R39" s="2" t="s">
        <v>67</v>
      </c>
      <c r="S39" s="3">
        <v>0</v>
      </c>
      <c r="T39" s="3">
        <v>0</v>
      </c>
      <c r="U39" s="3">
        <v>0.02</v>
      </c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431</v>
      </c>
      <c r="AX39" s="2" t="s">
        <v>52</v>
      </c>
      <c r="AY39" s="2" t="s">
        <v>52</v>
      </c>
    </row>
    <row r="40" spans="1:51" ht="30" customHeight="1">
      <c r="A40" s="10" t="s">
        <v>392</v>
      </c>
      <c r="B40" s="10" t="s">
        <v>393</v>
      </c>
      <c r="C40" s="10" t="s">
        <v>394</v>
      </c>
      <c r="D40" s="11">
        <v>0.1</v>
      </c>
      <c r="E40" s="17">
        <f>단가대비표!O73</f>
        <v>0</v>
      </c>
      <c r="F40" s="18">
        <f>TRUNC(E40*D40,1)</f>
        <v>0</v>
      </c>
      <c r="G40" s="17">
        <f>단가대비표!P73</f>
        <v>0</v>
      </c>
      <c r="H40" s="18">
        <f>TRUNC(G40*D40,1)</f>
        <v>0</v>
      </c>
      <c r="I40" s="17">
        <f>단가대비표!V73</f>
        <v>0</v>
      </c>
      <c r="J40" s="18">
        <f>TRUNC(I40*D40,1)</f>
        <v>0</v>
      </c>
      <c r="K40" s="17">
        <f t="shared" si="4"/>
        <v>0</v>
      </c>
      <c r="L40" s="18">
        <f t="shared" si="4"/>
        <v>0</v>
      </c>
      <c r="M40" s="10" t="s">
        <v>52</v>
      </c>
      <c r="N40" s="2" t="s">
        <v>84</v>
      </c>
      <c r="O40" s="2" t="s">
        <v>395</v>
      </c>
      <c r="P40" s="2" t="s">
        <v>67</v>
      </c>
      <c r="Q40" s="2" t="s">
        <v>67</v>
      </c>
      <c r="R40" s="2" t="s">
        <v>66</v>
      </c>
      <c r="S40" s="3"/>
      <c r="T40" s="3"/>
      <c r="U40" s="3"/>
      <c r="V40" s="3"/>
      <c r="W40" s="3"/>
      <c r="X40" s="3">
        <v>3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432</v>
      </c>
      <c r="AX40" s="2" t="s">
        <v>52</v>
      </c>
      <c r="AY40" s="2" t="s">
        <v>52</v>
      </c>
    </row>
    <row r="41" spans="1:51" ht="30" customHeight="1">
      <c r="A41" s="10" t="s">
        <v>397</v>
      </c>
      <c r="B41" s="10" t="s">
        <v>398</v>
      </c>
      <c r="C41" s="10" t="s">
        <v>335</v>
      </c>
      <c r="D41" s="11">
        <v>1</v>
      </c>
      <c r="E41" s="17">
        <f>TRUNC(SUMIF(X37:X41, RIGHTB(O41, 1), H37:H41)*U41, 2)</f>
        <v>0</v>
      </c>
      <c r="F41" s="18">
        <f>TRUNC(E41*D41,1)</f>
        <v>0</v>
      </c>
      <c r="G41" s="17">
        <v>0</v>
      </c>
      <c r="H41" s="18">
        <f>TRUNC(G41*D41,1)</f>
        <v>0</v>
      </c>
      <c r="I41" s="17">
        <v>0</v>
      </c>
      <c r="J41" s="18">
        <f>TRUNC(I41*D41,1)</f>
        <v>0</v>
      </c>
      <c r="K41" s="17">
        <f t="shared" si="4"/>
        <v>0</v>
      </c>
      <c r="L41" s="18">
        <f t="shared" si="4"/>
        <v>0</v>
      </c>
      <c r="M41" s="10" t="s">
        <v>52</v>
      </c>
      <c r="N41" s="2" t="s">
        <v>84</v>
      </c>
      <c r="O41" s="2" t="s">
        <v>399</v>
      </c>
      <c r="P41" s="2" t="s">
        <v>67</v>
      </c>
      <c r="Q41" s="2" t="s">
        <v>67</v>
      </c>
      <c r="R41" s="2" t="s">
        <v>67</v>
      </c>
      <c r="S41" s="3">
        <v>1</v>
      </c>
      <c r="T41" s="3">
        <v>0</v>
      </c>
      <c r="U41" s="3">
        <v>0.03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433</v>
      </c>
      <c r="AX41" s="2" t="s">
        <v>52</v>
      </c>
      <c r="AY41" s="2" t="s">
        <v>52</v>
      </c>
    </row>
    <row r="42" spans="1:51" ht="30" customHeight="1">
      <c r="A42" s="10" t="s">
        <v>401</v>
      </c>
      <c r="B42" s="10" t="s">
        <v>52</v>
      </c>
      <c r="C42" s="10" t="s">
        <v>52</v>
      </c>
      <c r="D42" s="11"/>
      <c r="E42" s="17"/>
      <c r="F42" s="18">
        <f>TRUNC(SUMIF(N37:N41, N36, F37:F41),0)</f>
        <v>0</v>
      </c>
      <c r="G42" s="17"/>
      <c r="H42" s="18">
        <f>TRUNC(SUMIF(N37:N41, N36, H37:H41),0)</f>
        <v>0</v>
      </c>
      <c r="I42" s="17"/>
      <c r="J42" s="18">
        <f>TRUNC(SUMIF(N37:N41, N36, J37:J41),0)</f>
        <v>0</v>
      </c>
      <c r="K42" s="17"/>
      <c r="L42" s="18">
        <f>F42+H42+J42</f>
        <v>0</v>
      </c>
      <c r="M42" s="10" t="s">
        <v>52</v>
      </c>
      <c r="N42" s="2" t="s">
        <v>289</v>
      </c>
      <c r="O42" s="2" t="s">
        <v>289</v>
      </c>
      <c r="P42" s="2" t="s">
        <v>52</v>
      </c>
      <c r="Q42" s="2" t="s">
        <v>52</v>
      </c>
      <c r="R42" s="2" t="s">
        <v>52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52</v>
      </c>
      <c r="AX42" s="2" t="s">
        <v>52</v>
      </c>
      <c r="AY42" s="2" t="s">
        <v>52</v>
      </c>
    </row>
    <row r="43" spans="1:51" ht="30" customHeight="1">
      <c r="A43" s="11"/>
      <c r="B43" s="11"/>
      <c r="C43" s="11"/>
      <c r="D43" s="11"/>
      <c r="E43" s="17"/>
      <c r="F43" s="18"/>
      <c r="G43" s="17"/>
      <c r="H43" s="18"/>
      <c r="I43" s="17"/>
      <c r="J43" s="18"/>
      <c r="K43" s="17"/>
      <c r="L43" s="18"/>
      <c r="M43" s="11"/>
    </row>
    <row r="44" spans="1:51" ht="30" customHeight="1">
      <c r="A44" s="66" t="s">
        <v>434</v>
      </c>
      <c r="B44" s="66"/>
      <c r="C44" s="66"/>
      <c r="D44" s="66"/>
      <c r="E44" s="67"/>
      <c r="F44" s="68"/>
      <c r="G44" s="67"/>
      <c r="H44" s="68"/>
      <c r="I44" s="67"/>
      <c r="J44" s="68"/>
      <c r="K44" s="67"/>
      <c r="L44" s="68"/>
      <c r="M44" s="66"/>
      <c r="N44" s="1" t="s">
        <v>88</v>
      </c>
    </row>
    <row r="45" spans="1:51" ht="30" customHeight="1">
      <c r="A45" s="10" t="s">
        <v>69</v>
      </c>
      <c r="B45" s="10" t="s">
        <v>435</v>
      </c>
      <c r="C45" s="10" t="s">
        <v>123</v>
      </c>
      <c r="D45" s="11">
        <v>1.1000000000000001</v>
      </c>
      <c r="E45" s="17">
        <f>단가대비표!O36</f>
        <v>0</v>
      </c>
      <c r="F45" s="18">
        <f>TRUNC(E45*D45,1)</f>
        <v>0</v>
      </c>
      <c r="G45" s="17">
        <f>단가대비표!P36</f>
        <v>0</v>
      </c>
      <c r="H45" s="18">
        <f>TRUNC(G45*D45,1)</f>
        <v>0</v>
      </c>
      <c r="I45" s="17">
        <f>단가대비표!V36</f>
        <v>0</v>
      </c>
      <c r="J45" s="18">
        <f>TRUNC(I45*D45,1)</f>
        <v>0</v>
      </c>
      <c r="K45" s="17">
        <f t="shared" ref="K45:L49" si="5">TRUNC(E45+G45+I45,1)</f>
        <v>0</v>
      </c>
      <c r="L45" s="18">
        <f t="shared" si="5"/>
        <v>0</v>
      </c>
      <c r="M45" s="10" t="s">
        <v>52</v>
      </c>
      <c r="N45" s="2" t="s">
        <v>88</v>
      </c>
      <c r="O45" s="2" t="s">
        <v>436</v>
      </c>
      <c r="P45" s="2" t="s">
        <v>67</v>
      </c>
      <c r="Q45" s="2" t="s">
        <v>67</v>
      </c>
      <c r="R45" s="2" t="s">
        <v>66</v>
      </c>
      <c r="S45" s="3"/>
      <c r="T45" s="3"/>
      <c r="U45" s="3"/>
      <c r="V45" s="3">
        <v>1</v>
      </c>
      <c r="W45" s="3">
        <v>2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437</v>
      </c>
      <c r="AX45" s="2" t="s">
        <v>52</v>
      </c>
      <c r="AY45" s="2" t="s">
        <v>52</v>
      </c>
    </row>
    <row r="46" spans="1:51" ht="30" customHeight="1">
      <c r="A46" s="10" t="s">
        <v>384</v>
      </c>
      <c r="B46" s="10" t="s">
        <v>385</v>
      </c>
      <c r="C46" s="10" t="s">
        <v>335</v>
      </c>
      <c r="D46" s="11">
        <v>1</v>
      </c>
      <c r="E46" s="17">
        <f>TRUNC(SUMIF(V45:V49, RIGHTB(O46, 1), F45:F49)*U46, 2)</f>
        <v>0</v>
      </c>
      <c r="F46" s="18">
        <f>TRUNC(E46*D46,1)</f>
        <v>0</v>
      </c>
      <c r="G46" s="17">
        <v>0</v>
      </c>
      <c r="H46" s="18">
        <f>TRUNC(G46*D46,1)</f>
        <v>0</v>
      </c>
      <c r="I46" s="17">
        <v>0</v>
      </c>
      <c r="J46" s="18">
        <f>TRUNC(I46*D46,1)</f>
        <v>0</v>
      </c>
      <c r="K46" s="17">
        <f t="shared" si="5"/>
        <v>0</v>
      </c>
      <c r="L46" s="18">
        <f t="shared" si="5"/>
        <v>0</v>
      </c>
      <c r="M46" s="10" t="s">
        <v>52</v>
      </c>
      <c r="N46" s="2" t="s">
        <v>88</v>
      </c>
      <c r="O46" s="2" t="s">
        <v>386</v>
      </c>
      <c r="P46" s="2" t="s">
        <v>67</v>
      </c>
      <c r="Q46" s="2" t="s">
        <v>67</v>
      </c>
      <c r="R46" s="2" t="s">
        <v>67</v>
      </c>
      <c r="S46" s="3">
        <v>0</v>
      </c>
      <c r="T46" s="3">
        <v>0</v>
      </c>
      <c r="U46" s="3">
        <v>0.15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438</v>
      </c>
      <c r="AX46" s="2" t="s">
        <v>52</v>
      </c>
      <c r="AY46" s="2" t="s">
        <v>52</v>
      </c>
    </row>
    <row r="47" spans="1:51" ht="30" customHeight="1">
      <c r="A47" s="10" t="s">
        <v>388</v>
      </c>
      <c r="B47" s="10" t="s">
        <v>389</v>
      </c>
      <c r="C47" s="10" t="s">
        <v>335</v>
      </c>
      <c r="D47" s="11">
        <v>1</v>
      </c>
      <c r="E47" s="17">
        <f>TRUNC(SUMIF(W45:W49, RIGHTB(O47, 1), F45:F49)*U47, 2)</f>
        <v>0</v>
      </c>
      <c r="F47" s="18">
        <f>TRUNC(E47*D47,1)</f>
        <v>0</v>
      </c>
      <c r="G47" s="17">
        <v>0</v>
      </c>
      <c r="H47" s="18">
        <f>TRUNC(G47*D47,1)</f>
        <v>0</v>
      </c>
      <c r="I47" s="17">
        <v>0</v>
      </c>
      <c r="J47" s="18">
        <f>TRUNC(I47*D47,1)</f>
        <v>0</v>
      </c>
      <c r="K47" s="17">
        <f t="shared" si="5"/>
        <v>0</v>
      </c>
      <c r="L47" s="18">
        <f t="shared" si="5"/>
        <v>0</v>
      </c>
      <c r="M47" s="10" t="s">
        <v>52</v>
      </c>
      <c r="N47" s="2" t="s">
        <v>88</v>
      </c>
      <c r="O47" s="2" t="s">
        <v>390</v>
      </c>
      <c r="P47" s="2" t="s">
        <v>67</v>
      </c>
      <c r="Q47" s="2" t="s">
        <v>67</v>
      </c>
      <c r="R47" s="2" t="s">
        <v>67</v>
      </c>
      <c r="S47" s="3">
        <v>0</v>
      </c>
      <c r="T47" s="3">
        <v>0</v>
      </c>
      <c r="U47" s="3">
        <v>0.02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439</v>
      </c>
      <c r="AX47" s="2" t="s">
        <v>52</v>
      </c>
      <c r="AY47" s="2" t="s">
        <v>52</v>
      </c>
    </row>
    <row r="48" spans="1:51" ht="30" customHeight="1">
      <c r="A48" s="10" t="s">
        <v>392</v>
      </c>
      <c r="B48" s="10" t="s">
        <v>393</v>
      </c>
      <c r="C48" s="10" t="s">
        <v>394</v>
      </c>
      <c r="D48" s="11">
        <v>0.13</v>
      </c>
      <c r="E48" s="17">
        <f>단가대비표!O73</f>
        <v>0</v>
      </c>
      <c r="F48" s="18">
        <f>TRUNC(E48*D48,1)</f>
        <v>0</v>
      </c>
      <c r="G48" s="17">
        <f>단가대비표!P73</f>
        <v>0</v>
      </c>
      <c r="H48" s="18">
        <f>TRUNC(G48*D48,1)</f>
        <v>0</v>
      </c>
      <c r="I48" s="17">
        <f>단가대비표!V73</f>
        <v>0</v>
      </c>
      <c r="J48" s="18">
        <f>TRUNC(I48*D48,1)</f>
        <v>0</v>
      </c>
      <c r="K48" s="17">
        <f t="shared" si="5"/>
        <v>0</v>
      </c>
      <c r="L48" s="18">
        <f t="shared" si="5"/>
        <v>0</v>
      </c>
      <c r="M48" s="10" t="s">
        <v>52</v>
      </c>
      <c r="N48" s="2" t="s">
        <v>88</v>
      </c>
      <c r="O48" s="2" t="s">
        <v>395</v>
      </c>
      <c r="P48" s="2" t="s">
        <v>67</v>
      </c>
      <c r="Q48" s="2" t="s">
        <v>67</v>
      </c>
      <c r="R48" s="2" t="s">
        <v>66</v>
      </c>
      <c r="S48" s="3"/>
      <c r="T48" s="3"/>
      <c r="U48" s="3"/>
      <c r="V48" s="3"/>
      <c r="W48" s="3"/>
      <c r="X48" s="3">
        <v>3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440</v>
      </c>
      <c r="AX48" s="2" t="s">
        <v>52</v>
      </c>
      <c r="AY48" s="2" t="s">
        <v>52</v>
      </c>
    </row>
    <row r="49" spans="1:51" ht="30" customHeight="1">
      <c r="A49" s="10" t="s">
        <v>397</v>
      </c>
      <c r="B49" s="10" t="s">
        <v>398</v>
      </c>
      <c r="C49" s="10" t="s">
        <v>335</v>
      </c>
      <c r="D49" s="11">
        <v>1</v>
      </c>
      <c r="E49" s="17">
        <f>TRUNC(SUMIF(X45:X49, RIGHTB(O49, 1), H45:H49)*U49, 2)</f>
        <v>0</v>
      </c>
      <c r="F49" s="18">
        <f>TRUNC(E49*D49,1)</f>
        <v>0</v>
      </c>
      <c r="G49" s="17">
        <v>0</v>
      </c>
      <c r="H49" s="18">
        <f>TRUNC(G49*D49,1)</f>
        <v>0</v>
      </c>
      <c r="I49" s="17">
        <v>0</v>
      </c>
      <c r="J49" s="18">
        <f>TRUNC(I49*D49,1)</f>
        <v>0</v>
      </c>
      <c r="K49" s="17">
        <f t="shared" si="5"/>
        <v>0</v>
      </c>
      <c r="L49" s="18">
        <f t="shared" si="5"/>
        <v>0</v>
      </c>
      <c r="M49" s="10" t="s">
        <v>52</v>
      </c>
      <c r="N49" s="2" t="s">
        <v>88</v>
      </c>
      <c r="O49" s="2" t="s">
        <v>399</v>
      </c>
      <c r="P49" s="2" t="s">
        <v>67</v>
      </c>
      <c r="Q49" s="2" t="s">
        <v>67</v>
      </c>
      <c r="R49" s="2" t="s">
        <v>67</v>
      </c>
      <c r="S49" s="3">
        <v>1</v>
      </c>
      <c r="T49" s="3">
        <v>0</v>
      </c>
      <c r="U49" s="3">
        <v>0.03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441</v>
      </c>
      <c r="AX49" s="2" t="s">
        <v>52</v>
      </c>
      <c r="AY49" s="2" t="s">
        <v>52</v>
      </c>
    </row>
    <row r="50" spans="1:51" ht="30" customHeight="1">
      <c r="A50" s="10" t="s">
        <v>401</v>
      </c>
      <c r="B50" s="10" t="s">
        <v>52</v>
      </c>
      <c r="C50" s="10" t="s">
        <v>52</v>
      </c>
      <c r="D50" s="11"/>
      <c r="E50" s="17"/>
      <c r="F50" s="18">
        <f>TRUNC(SUMIF(N45:N49, N44, F45:F49),0)</f>
        <v>0</v>
      </c>
      <c r="G50" s="17"/>
      <c r="H50" s="18">
        <f>TRUNC(SUMIF(N45:N49, N44, H45:H49),0)</f>
        <v>0</v>
      </c>
      <c r="I50" s="17"/>
      <c r="J50" s="18">
        <f>TRUNC(SUMIF(N45:N49, N44, J45:J49),0)</f>
        <v>0</v>
      </c>
      <c r="K50" s="17"/>
      <c r="L50" s="18">
        <f>F50+H50+J50</f>
        <v>0</v>
      </c>
      <c r="M50" s="10" t="s">
        <v>52</v>
      </c>
      <c r="N50" s="2" t="s">
        <v>289</v>
      </c>
      <c r="O50" s="2" t="s">
        <v>289</v>
      </c>
      <c r="P50" s="2" t="s">
        <v>52</v>
      </c>
      <c r="Q50" s="2" t="s">
        <v>52</v>
      </c>
      <c r="R50" s="2" t="s">
        <v>52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52</v>
      </c>
      <c r="AX50" s="2" t="s">
        <v>52</v>
      </c>
      <c r="AY50" s="2" t="s">
        <v>52</v>
      </c>
    </row>
    <row r="51" spans="1:51" ht="30" customHeight="1">
      <c r="A51" s="11"/>
      <c r="B51" s="11"/>
      <c r="C51" s="11"/>
      <c r="D51" s="11"/>
      <c r="E51" s="17"/>
      <c r="F51" s="18"/>
      <c r="G51" s="17"/>
      <c r="H51" s="18"/>
      <c r="I51" s="17"/>
      <c r="J51" s="18"/>
      <c r="K51" s="17"/>
      <c r="L51" s="18"/>
      <c r="M51" s="11"/>
    </row>
    <row r="52" spans="1:51" ht="30" customHeight="1">
      <c r="A52" s="66" t="s">
        <v>442</v>
      </c>
      <c r="B52" s="66"/>
      <c r="C52" s="66"/>
      <c r="D52" s="66"/>
      <c r="E52" s="67"/>
      <c r="F52" s="68"/>
      <c r="G52" s="67"/>
      <c r="H52" s="68"/>
      <c r="I52" s="67"/>
      <c r="J52" s="68"/>
      <c r="K52" s="67"/>
      <c r="L52" s="68"/>
      <c r="M52" s="66"/>
      <c r="N52" s="1" t="s">
        <v>280</v>
      </c>
    </row>
    <row r="53" spans="1:51" ht="30" customHeight="1">
      <c r="A53" s="10" t="s">
        <v>218</v>
      </c>
      <c r="B53" s="10" t="s">
        <v>444</v>
      </c>
      <c r="C53" s="10" t="s">
        <v>63</v>
      </c>
      <c r="D53" s="11">
        <v>1.1000000000000001</v>
      </c>
      <c r="E53" s="17">
        <f>단가대비표!O38</f>
        <v>0</v>
      </c>
      <c r="F53" s="18">
        <f>TRUNC(E53*D53,1)</f>
        <v>0</v>
      </c>
      <c r="G53" s="17">
        <f>단가대비표!P38</f>
        <v>0</v>
      </c>
      <c r="H53" s="18">
        <f>TRUNC(G53*D53,1)</f>
        <v>0</v>
      </c>
      <c r="I53" s="17">
        <f>단가대비표!V38</f>
        <v>0</v>
      </c>
      <c r="J53" s="18">
        <f>TRUNC(I53*D53,1)</f>
        <v>0</v>
      </c>
      <c r="K53" s="17">
        <f t="shared" ref="K53:L56" si="6">TRUNC(E53+G53+I53,1)</f>
        <v>0</v>
      </c>
      <c r="L53" s="18">
        <f t="shared" si="6"/>
        <v>0</v>
      </c>
      <c r="M53" s="10" t="s">
        <v>52</v>
      </c>
      <c r="N53" s="2" t="s">
        <v>280</v>
      </c>
      <c r="O53" s="2" t="s">
        <v>445</v>
      </c>
      <c r="P53" s="2" t="s">
        <v>67</v>
      </c>
      <c r="Q53" s="2" t="s">
        <v>67</v>
      </c>
      <c r="R53" s="2" t="s">
        <v>66</v>
      </c>
      <c r="S53" s="3"/>
      <c r="T53" s="3"/>
      <c r="U53" s="3"/>
      <c r="V53" s="3">
        <v>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446</v>
      </c>
      <c r="AX53" s="2" t="s">
        <v>52</v>
      </c>
      <c r="AY53" s="2" t="s">
        <v>52</v>
      </c>
    </row>
    <row r="54" spans="1:51" ht="30" customHeight="1">
      <c r="A54" s="10" t="s">
        <v>447</v>
      </c>
      <c r="B54" s="10" t="s">
        <v>448</v>
      </c>
      <c r="C54" s="10" t="s">
        <v>335</v>
      </c>
      <c r="D54" s="11">
        <v>1</v>
      </c>
      <c r="E54" s="17">
        <f>TRUNC(SUMIF(V53:V56, RIGHTB(O54, 1), F53:F56)*U54, 2)</f>
        <v>0</v>
      </c>
      <c r="F54" s="18">
        <f>TRUNC(E54*D54,1)</f>
        <v>0</v>
      </c>
      <c r="G54" s="17">
        <v>0</v>
      </c>
      <c r="H54" s="18">
        <f>TRUNC(G54*D54,1)</f>
        <v>0</v>
      </c>
      <c r="I54" s="17">
        <v>0</v>
      </c>
      <c r="J54" s="18">
        <f>TRUNC(I54*D54,1)</f>
        <v>0</v>
      </c>
      <c r="K54" s="17">
        <f t="shared" si="6"/>
        <v>0</v>
      </c>
      <c r="L54" s="18">
        <f t="shared" si="6"/>
        <v>0</v>
      </c>
      <c r="M54" s="10" t="s">
        <v>52</v>
      </c>
      <c r="N54" s="2" t="s">
        <v>280</v>
      </c>
      <c r="O54" s="2" t="s">
        <v>386</v>
      </c>
      <c r="P54" s="2" t="s">
        <v>67</v>
      </c>
      <c r="Q54" s="2" t="s">
        <v>67</v>
      </c>
      <c r="R54" s="2" t="s">
        <v>67</v>
      </c>
      <c r="S54" s="3">
        <v>0</v>
      </c>
      <c r="T54" s="3">
        <v>0</v>
      </c>
      <c r="U54" s="3">
        <v>0.02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449</v>
      </c>
      <c r="AX54" s="2" t="s">
        <v>52</v>
      </c>
      <c r="AY54" s="2" t="s">
        <v>52</v>
      </c>
    </row>
    <row r="55" spans="1:51" ht="30" customHeight="1">
      <c r="A55" s="10" t="s">
        <v>392</v>
      </c>
      <c r="B55" s="10" t="s">
        <v>393</v>
      </c>
      <c r="C55" s="10" t="s">
        <v>394</v>
      </c>
      <c r="D55" s="26">
        <v>5.1999999999999998E-2</v>
      </c>
      <c r="E55" s="17">
        <f>단가대비표!O73</f>
        <v>0</v>
      </c>
      <c r="F55" s="18">
        <f>TRUNC(E55*D55,1)</f>
        <v>0</v>
      </c>
      <c r="G55" s="17">
        <f>단가대비표!P73</f>
        <v>0</v>
      </c>
      <c r="H55" s="18">
        <f>TRUNC(G55*D55,1)</f>
        <v>0</v>
      </c>
      <c r="I55" s="17">
        <f>단가대비표!V73</f>
        <v>0</v>
      </c>
      <c r="J55" s="18">
        <f>TRUNC(I55*D55,1)</f>
        <v>0</v>
      </c>
      <c r="K55" s="17">
        <f t="shared" si="6"/>
        <v>0</v>
      </c>
      <c r="L55" s="18">
        <f t="shared" si="6"/>
        <v>0</v>
      </c>
      <c r="M55" s="10" t="s">
        <v>52</v>
      </c>
      <c r="N55" s="2" t="s">
        <v>280</v>
      </c>
      <c r="O55" s="2" t="s">
        <v>395</v>
      </c>
      <c r="P55" s="2" t="s">
        <v>67</v>
      </c>
      <c r="Q55" s="2" t="s">
        <v>67</v>
      </c>
      <c r="R55" s="2" t="s">
        <v>66</v>
      </c>
      <c r="S55" s="3"/>
      <c r="T55" s="3"/>
      <c r="U55" s="3"/>
      <c r="V55" s="3"/>
      <c r="W55" s="3">
        <v>2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450</v>
      </c>
      <c r="AX55" s="2" t="s">
        <v>52</v>
      </c>
      <c r="AY55" s="2" t="s">
        <v>52</v>
      </c>
    </row>
    <row r="56" spans="1:51" ht="30" customHeight="1">
      <c r="A56" s="10" t="s">
        <v>397</v>
      </c>
      <c r="B56" s="10" t="s">
        <v>398</v>
      </c>
      <c r="C56" s="10" t="s">
        <v>335</v>
      </c>
      <c r="D56" s="11">
        <v>1</v>
      </c>
      <c r="E56" s="17">
        <f>TRUNC(SUMIF(W53:W56, RIGHTB(O56, 1), H53:H56)*U56, 2)</f>
        <v>0</v>
      </c>
      <c r="F56" s="18">
        <f>TRUNC(E56*D56,1)</f>
        <v>0</v>
      </c>
      <c r="G56" s="17">
        <v>0</v>
      </c>
      <c r="H56" s="18">
        <f>TRUNC(G56*D56,1)</f>
        <v>0</v>
      </c>
      <c r="I56" s="17">
        <v>0</v>
      </c>
      <c r="J56" s="18">
        <f>TRUNC(I56*D56,1)</f>
        <v>0</v>
      </c>
      <c r="K56" s="17">
        <f t="shared" si="6"/>
        <v>0</v>
      </c>
      <c r="L56" s="18">
        <f t="shared" si="6"/>
        <v>0</v>
      </c>
      <c r="M56" s="10" t="s">
        <v>52</v>
      </c>
      <c r="N56" s="2" t="s">
        <v>280</v>
      </c>
      <c r="O56" s="2" t="s">
        <v>390</v>
      </c>
      <c r="P56" s="2" t="s">
        <v>67</v>
      </c>
      <c r="Q56" s="2" t="s">
        <v>67</v>
      </c>
      <c r="R56" s="2" t="s">
        <v>67</v>
      </c>
      <c r="S56" s="3">
        <v>1</v>
      </c>
      <c r="T56" s="3">
        <v>0</v>
      </c>
      <c r="U56" s="3">
        <v>0.03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451</v>
      </c>
      <c r="AX56" s="2" t="s">
        <v>52</v>
      </c>
      <c r="AY56" s="2" t="s">
        <v>52</v>
      </c>
    </row>
    <row r="57" spans="1:51" ht="30" customHeight="1">
      <c r="A57" s="10" t="s">
        <v>401</v>
      </c>
      <c r="B57" s="10" t="s">
        <v>52</v>
      </c>
      <c r="C57" s="10" t="s">
        <v>52</v>
      </c>
      <c r="D57" s="11"/>
      <c r="E57" s="17"/>
      <c r="F57" s="18">
        <f>TRUNC(SUMIF(N53:N56, N52, F53:F56),0)</f>
        <v>0</v>
      </c>
      <c r="G57" s="17"/>
      <c r="H57" s="18">
        <f>TRUNC(SUMIF(N53:N56, N52, H53:H56),0)</f>
        <v>0</v>
      </c>
      <c r="I57" s="17"/>
      <c r="J57" s="18">
        <f>TRUNC(SUMIF(N53:N56, N52, J53:J56),0)</f>
        <v>0</v>
      </c>
      <c r="K57" s="17"/>
      <c r="L57" s="18">
        <f>F57+H57+J57</f>
        <v>0</v>
      </c>
      <c r="M57" s="10" t="s">
        <v>52</v>
      </c>
      <c r="N57" s="2" t="s">
        <v>289</v>
      </c>
      <c r="O57" s="2" t="s">
        <v>289</v>
      </c>
      <c r="P57" s="2" t="s">
        <v>52</v>
      </c>
      <c r="Q57" s="2" t="s">
        <v>52</v>
      </c>
      <c r="R57" s="2" t="s">
        <v>52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52</v>
      </c>
      <c r="AX57" s="2" t="s">
        <v>52</v>
      </c>
      <c r="AY57" s="2" t="s">
        <v>52</v>
      </c>
    </row>
    <row r="58" spans="1:51" ht="30" customHeight="1">
      <c r="A58" s="11"/>
      <c r="B58" s="11"/>
      <c r="C58" s="11"/>
      <c r="D58" s="11"/>
      <c r="E58" s="17"/>
      <c r="F58" s="18"/>
      <c r="G58" s="17"/>
      <c r="H58" s="18"/>
      <c r="I58" s="17"/>
      <c r="J58" s="18"/>
      <c r="K58" s="17"/>
      <c r="L58" s="18"/>
      <c r="M58" s="11"/>
    </row>
    <row r="59" spans="1:51" ht="30" customHeight="1">
      <c r="A59" s="66" t="s">
        <v>452</v>
      </c>
      <c r="B59" s="66"/>
      <c r="C59" s="66"/>
      <c r="D59" s="66"/>
      <c r="E59" s="67"/>
      <c r="F59" s="68"/>
      <c r="G59" s="67"/>
      <c r="H59" s="68"/>
      <c r="I59" s="67"/>
      <c r="J59" s="68"/>
      <c r="K59" s="67"/>
      <c r="L59" s="68"/>
      <c r="M59" s="66"/>
      <c r="N59" s="1" t="s">
        <v>94</v>
      </c>
    </row>
    <row r="60" spans="1:51" ht="30" customHeight="1">
      <c r="A60" s="10" t="s">
        <v>454</v>
      </c>
      <c r="B60" s="10" t="s">
        <v>455</v>
      </c>
      <c r="C60" s="10" t="s">
        <v>143</v>
      </c>
      <c r="D60" s="11">
        <v>1</v>
      </c>
      <c r="E60" s="17">
        <f>단가대비표!O8</f>
        <v>0</v>
      </c>
      <c r="F60" s="18">
        <f t="shared" ref="F60:F66" si="7">TRUNC(E60*D60,1)</f>
        <v>0</v>
      </c>
      <c r="G60" s="17">
        <f>단가대비표!P8</f>
        <v>0</v>
      </c>
      <c r="H60" s="18">
        <f t="shared" ref="H60:H66" si="8">TRUNC(G60*D60,1)</f>
        <v>0</v>
      </c>
      <c r="I60" s="17">
        <f>단가대비표!V8</f>
        <v>0</v>
      </c>
      <c r="J60" s="18">
        <f t="shared" ref="J60:J66" si="9">TRUNC(I60*D60,1)</f>
        <v>0</v>
      </c>
      <c r="K60" s="17">
        <f t="shared" ref="K60:L66" si="10">TRUNC(E60+G60+I60,1)</f>
        <v>0</v>
      </c>
      <c r="L60" s="18">
        <f t="shared" si="10"/>
        <v>0</v>
      </c>
      <c r="M60" s="10" t="s">
        <v>52</v>
      </c>
      <c r="N60" s="2" t="s">
        <v>94</v>
      </c>
      <c r="O60" s="2" t="s">
        <v>456</v>
      </c>
      <c r="P60" s="2" t="s">
        <v>67</v>
      </c>
      <c r="Q60" s="2" t="s">
        <v>67</v>
      </c>
      <c r="R60" s="2" t="s">
        <v>66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457</v>
      </c>
      <c r="AX60" s="2" t="s">
        <v>52</v>
      </c>
      <c r="AY60" s="2" t="s">
        <v>52</v>
      </c>
    </row>
    <row r="61" spans="1:51" ht="30" customHeight="1">
      <c r="A61" s="10" t="s">
        <v>458</v>
      </c>
      <c r="B61" s="10" t="s">
        <v>459</v>
      </c>
      <c r="C61" s="10" t="s">
        <v>143</v>
      </c>
      <c r="D61" s="11">
        <v>1</v>
      </c>
      <c r="E61" s="17">
        <f>단가대비표!O12</f>
        <v>0</v>
      </c>
      <c r="F61" s="18">
        <f t="shared" si="7"/>
        <v>0</v>
      </c>
      <c r="G61" s="17">
        <f>단가대비표!P12</f>
        <v>0</v>
      </c>
      <c r="H61" s="18">
        <f t="shared" si="8"/>
        <v>0</v>
      </c>
      <c r="I61" s="17">
        <f>단가대비표!V12</f>
        <v>0</v>
      </c>
      <c r="J61" s="18">
        <f t="shared" si="9"/>
        <v>0</v>
      </c>
      <c r="K61" s="17">
        <f t="shared" si="10"/>
        <v>0</v>
      </c>
      <c r="L61" s="18">
        <f t="shared" si="10"/>
        <v>0</v>
      </c>
      <c r="M61" s="10" t="s">
        <v>52</v>
      </c>
      <c r="N61" s="2" t="s">
        <v>94</v>
      </c>
      <c r="O61" s="2" t="s">
        <v>460</v>
      </c>
      <c r="P61" s="2" t="s">
        <v>67</v>
      </c>
      <c r="Q61" s="2" t="s">
        <v>67</v>
      </c>
      <c r="R61" s="2" t="s">
        <v>66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461</v>
      </c>
      <c r="AX61" s="2" t="s">
        <v>52</v>
      </c>
      <c r="AY61" s="2" t="s">
        <v>52</v>
      </c>
    </row>
    <row r="62" spans="1:51" ht="30" customHeight="1">
      <c r="A62" s="10" t="s">
        <v>462</v>
      </c>
      <c r="B62" s="10" t="s">
        <v>463</v>
      </c>
      <c r="C62" s="10" t="s">
        <v>143</v>
      </c>
      <c r="D62" s="11">
        <v>2</v>
      </c>
      <c r="E62" s="17">
        <f>단가대비표!O9</f>
        <v>0</v>
      </c>
      <c r="F62" s="18">
        <f t="shared" si="7"/>
        <v>0</v>
      </c>
      <c r="G62" s="17">
        <f>단가대비표!P9</f>
        <v>0</v>
      </c>
      <c r="H62" s="18">
        <f t="shared" si="8"/>
        <v>0</v>
      </c>
      <c r="I62" s="17">
        <f>단가대비표!V9</f>
        <v>0</v>
      </c>
      <c r="J62" s="18">
        <f t="shared" si="9"/>
        <v>0</v>
      </c>
      <c r="K62" s="17">
        <f t="shared" si="10"/>
        <v>0</v>
      </c>
      <c r="L62" s="18">
        <f t="shared" si="10"/>
        <v>0</v>
      </c>
      <c r="M62" s="10" t="s">
        <v>52</v>
      </c>
      <c r="N62" s="2" t="s">
        <v>94</v>
      </c>
      <c r="O62" s="2" t="s">
        <v>464</v>
      </c>
      <c r="P62" s="2" t="s">
        <v>67</v>
      </c>
      <c r="Q62" s="2" t="s">
        <v>67</v>
      </c>
      <c r="R62" s="2" t="s">
        <v>66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52</v>
      </c>
      <c r="AW62" s="2" t="s">
        <v>465</v>
      </c>
      <c r="AX62" s="2" t="s">
        <v>52</v>
      </c>
      <c r="AY62" s="2" t="s">
        <v>52</v>
      </c>
    </row>
    <row r="63" spans="1:51" ht="30" customHeight="1">
      <c r="A63" s="10" t="s">
        <v>466</v>
      </c>
      <c r="B63" s="10" t="s">
        <v>467</v>
      </c>
      <c r="C63" s="10" t="s">
        <v>143</v>
      </c>
      <c r="D63" s="11">
        <v>2</v>
      </c>
      <c r="E63" s="17">
        <f>단가대비표!O10</f>
        <v>0</v>
      </c>
      <c r="F63" s="18">
        <f t="shared" si="7"/>
        <v>0</v>
      </c>
      <c r="G63" s="17">
        <f>단가대비표!P10</f>
        <v>0</v>
      </c>
      <c r="H63" s="18">
        <f t="shared" si="8"/>
        <v>0</v>
      </c>
      <c r="I63" s="17">
        <f>단가대비표!V10</f>
        <v>0</v>
      </c>
      <c r="J63" s="18">
        <f t="shared" si="9"/>
        <v>0</v>
      </c>
      <c r="K63" s="17">
        <f t="shared" si="10"/>
        <v>0</v>
      </c>
      <c r="L63" s="18">
        <f t="shared" si="10"/>
        <v>0</v>
      </c>
      <c r="M63" s="10" t="s">
        <v>52</v>
      </c>
      <c r="N63" s="2" t="s">
        <v>94</v>
      </c>
      <c r="O63" s="2" t="s">
        <v>468</v>
      </c>
      <c r="P63" s="2" t="s">
        <v>67</v>
      </c>
      <c r="Q63" s="2" t="s">
        <v>67</v>
      </c>
      <c r="R63" s="2" t="s">
        <v>66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469</v>
      </c>
      <c r="AX63" s="2" t="s">
        <v>52</v>
      </c>
      <c r="AY63" s="2" t="s">
        <v>52</v>
      </c>
    </row>
    <row r="64" spans="1:51" ht="30" customHeight="1">
      <c r="A64" s="10" t="s">
        <v>222</v>
      </c>
      <c r="B64" s="10" t="s">
        <v>470</v>
      </c>
      <c r="C64" s="10" t="s">
        <v>143</v>
      </c>
      <c r="D64" s="11">
        <v>1</v>
      </c>
      <c r="E64" s="17">
        <f>단가대비표!O43</f>
        <v>0</v>
      </c>
      <c r="F64" s="18">
        <f t="shared" si="7"/>
        <v>0</v>
      </c>
      <c r="G64" s="17">
        <f>단가대비표!P43</f>
        <v>0</v>
      </c>
      <c r="H64" s="18">
        <f t="shared" si="8"/>
        <v>0</v>
      </c>
      <c r="I64" s="17">
        <f>단가대비표!V43</f>
        <v>0</v>
      </c>
      <c r="J64" s="18">
        <f t="shared" si="9"/>
        <v>0</v>
      </c>
      <c r="K64" s="17">
        <f t="shared" si="10"/>
        <v>0</v>
      </c>
      <c r="L64" s="18">
        <f t="shared" si="10"/>
        <v>0</v>
      </c>
      <c r="M64" s="10" t="s">
        <v>52</v>
      </c>
      <c r="N64" s="2" t="s">
        <v>94</v>
      </c>
      <c r="O64" s="2" t="s">
        <v>471</v>
      </c>
      <c r="P64" s="2" t="s">
        <v>67</v>
      </c>
      <c r="Q64" s="2" t="s">
        <v>67</v>
      </c>
      <c r="R64" s="2" t="s">
        <v>66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472</v>
      </c>
      <c r="AX64" s="2" t="s">
        <v>52</v>
      </c>
      <c r="AY64" s="2" t="s">
        <v>52</v>
      </c>
    </row>
    <row r="65" spans="1:51" ht="30" customHeight="1">
      <c r="A65" s="10" t="s">
        <v>392</v>
      </c>
      <c r="B65" s="10" t="s">
        <v>393</v>
      </c>
      <c r="C65" s="10" t="s">
        <v>394</v>
      </c>
      <c r="D65" s="11">
        <v>5.3999999999999999E-2</v>
      </c>
      <c r="E65" s="17">
        <f>단가대비표!O73</f>
        <v>0</v>
      </c>
      <c r="F65" s="18">
        <f t="shared" si="7"/>
        <v>0</v>
      </c>
      <c r="G65" s="17">
        <f>단가대비표!P73</f>
        <v>0</v>
      </c>
      <c r="H65" s="18">
        <f t="shared" si="8"/>
        <v>0</v>
      </c>
      <c r="I65" s="17">
        <f>단가대비표!V73</f>
        <v>0</v>
      </c>
      <c r="J65" s="18">
        <f t="shared" si="9"/>
        <v>0</v>
      </c>
      <c r="K65" s="17">
        <f t="shared" si="10"/>
        <v>0</v>
      </c>
      <c r="L65" s="18">
        <f t="shared" si="10"/>
        <v>0</v>
      </c>
      <c r="M65" s="10" t="s">
        <v>52</v>
      </c>
      <c r="N65" s="2" t="s">
        <v>94</v>
      </c>
      <c r="O65" s="2" t="s">
        <v>395</v>
      </c>
      <c r="P65" s="2" t="s">
        <v>67</v>
      </c>
      <c r="Q65" s="2" t="s">
        <v>67</v>
      </c>
      <c r="R65" s="2" t="s">
        <v>66</v>
      </c>
      <c r="S65" s="3"/>
      <c r="T65" s="3"/>
      <c r="U65" s="3"/>
      <c r="V65" s="3">
        <v>1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473</v>
      </c>
      <c r="AX65" s="2" t="s">
        <v>52</v>
      </c>
      <c r="AY65" s="2" t="s">
        <v>52</v>
      </c>
    </row>
    <row r="66" spans="1:51" ht="30" customHeight="1">
      <c r="A66" s="10" t="s">
        <v>397</v>
      </c>
      <c r="B66" s="10" t="s">
        <v>398</v>
      </c>
      <c r="C66" s="10" t="s">
        <v>335</v>
      </c>
      <c r="D66" s="11">
        <v>1</v>
      </c>
      <c r="E66" s="17">
        <f>TRUNC(SUMIF(V60:V66, RIGHTB(O66, 1), H60:H66)*U66, 2)</f>
        <v>0</v>
      </c>
      <c r="F66" s="18">
        <f t="shared" si="7"/>
        <v>0</v>
      </c>
      <c r="G66" s="17">
        <v>0</v>
      </c>
      <c r="H66" s="18">
        <f t="shared" si="8"/>
        <v>0</v>
      </c>
      <c r="I66" s="17">
        <v>0</v>
      </c>
      <c r="J66" s="18">
        <f t="shared" si="9"/>
        <v>0</v>
      </c>
      <c r="K66" s="17">
        <f t="shared" si="10"/>
        <v>0</v>
      </c>
      <c r="L66" s="18">
        <f t="shared" si="10"/>
        <v>0</v>
      </c>
      <c r="M66" s="10" t="s">
        <v>52</v>
      </c>
      <c r="N66" s="2" t="s">
        <v>94</v>
      </c>
      <c r="O66" s="2" t="s">
        <v>386</v>
      </c>
      <c r="P66" s="2" t="s">
        <v>67</v>
      </c>
      <c r="Q66" s="2" t="s">
        <v>67</v>
      </c>
      <c r="R66" s="2" t="s">
        <v>67</v>
      </c>
      <c r="S66" s="3">
        <v>1</v>
      </c>
      <c r="T66" s="3">
        <v>0</v>
      </c>
      <c r="U66" s="3">
        <v>0.03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474</v>
      </c>
      <c r="AX66" s="2" t="s">
        <v>52</v>
      </c>
      <c r="AY66" s="2" t="s">
        <v>52</v>
      </c>
    </row>
    <row r="67" spans="1:51" ht="30" customHeight="1">
      <c r="A67" s="10" t="s">
        <v>401</v>
      </c>
      <c r="B67" s="10" t="s">
        <v>52</v>
      </c>
      <c r="C67" s="10" t="s">
        <v>52</v>
      </c>
      <c r="D67" s="11"/>
      <c r="E67" s="17"/>
      <c r="F67" s="18">
        <f>TRUNC(SUMIF(N60:N66, N59, F60:F66),0)</f>
        <v>0</v>
      </c>
      <c r="G67" s="17"/>
      <c r="H67" s="18">
        <f>TRUNC(SUMIF(N60:N66, N59, H60:H66),0)</f>
        <v>0</v>
      </c>
      <c r="I67" s="17"/>
      <c r="J67" s="18">
        <f>TRUNC(SUMIF(N60:N66, N59, J60:J66),0)</f>
        <v>0</v>
      </c>
      <c r="K67" s="17"/>
      <c r="L67" s="18">
        <f>F67+H67+J67</f>
        <v>0</v>
      </c>
      <c r="M67" s="10" t="s">
        <v>52</v>
      </c>
      <c r="N67" s="2" t="s">
        <v>289</v>
      </c>
      <c r="O67" s="2" t="s">
        <v>289</v>
      </c>
      <c r="P67" s="2" t="s">
        <v>52</v>
      </c>
      <c r="Q67" s="2" t="s">
        <v>52</v>
      </c>
      <c r="R67" s="2" t="s">
        <v>52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52</v>
      </c>
      <c r="AX67" s="2" t="s">
        <v>52</v>
      </c>
      <c r="AY67" s="2" t="s">
        <v>52</v>
      </c>
    </row>
    <row r="68" spans="1:51" ht="30" customHeight="1">
      <c r="A68" s="11"/>
      <c r="B68" s="11"/>
      <c r="C68" s="11"/>
      <c r="D68" s="11"/>
      <c r="E68" s="17"/>
      <c r="F68" s="18"/>
      <c r="G68" s="17"/>
      <c r="H68" s="18"/>
      <c r="I68" s="17"/>
      <c r="J68" s="18"/>
      <c r="K68" s="17"/>
      <c r="L68" s="18"/>
      <c r="M68" s="11"/>
    </row>
    <row r="69" spans="1:51" ht="30" customHeight="1">
      <c r="A69" s="66" t="s">
        <v>475</v>
      </c>
      <c r="B69" s="66"/>
      <c r="C69" s="66"/>
      <c r="D69" s="66"/>
      <c r="E69" s="67"/>
      <c r="F69" s="68"/>
      <c r="G69" s="67"/>
      <c r="H69" s="68"/>
      <c r="I69" s="67"/>
      <c r="J69" s="68"/>
      <c r="K69" s="67"/>
      <c r="L69" s="68"/>
      <c r="M69" s="66"/>
      <c r="N69" s="1" t="s">
        <v>98</v>
      </c>
    </row>
    <row r="70" spans="1:51" ht="30" customHeight="1">
      <c r="A70" s="10" t="s">
        <v>454</v>
      </c>
      <c r="B70" s="10" t="s">
        <v>455</v>
      </c>
      <c r="C70" s="10" t="s">
        <v>143</v>
      </c>
      <c r="D70" s="11">
        <v>1</v>
      </c>
      <c r="E70" s="17">
        <f>단가대비표!O8</f>
        <v>0</v>
      </c>
      <c r="F70" s="18">
        <f t="shared" ref="F70:F76" si="11">TRUNC(E70*D70,1)</f>
        <v>0</v>
      </c>
      <c r="G70" s="17">
        <f>단가대비표!P8</f>
        <v>0</v>
      </c>
      <c r="H70" s="18">
        <f t="shared" ref="H70:H76" si="12">TRUNC(G70*D70,1)</f>
        <v>0</v>
      </c>
      <c r="I70" s="17">
        <f>단가대비표!V8</f>
        <v>0</v>
      </c>
      <c r="J70" s="18">
        <f t="shared" ref="J70:J76" si="13">TRUNC(I70*D70,1)</f>
        <v>0</v>
      </c>
      <c r="K70" s="17">
        <f t="shared" ref="K70:L76" si="14">TRUNC(E70+G70+I70,1)</f>
        <v>0</v>
      </c>
      <c r="L70" s="18">
        <f t="shared" si="14"/>
        <v>0</v>
      </c>
      <c r="M70" s="10" t="s">
        <v>52</v>
      </c>
      <c r="N70" s="2" t="s">
        <v>98</v>
      </c>
      <c r="O70" s="2" t="s">
        <v>456</v>
      </c>
      <c r="P70" s="2" t="s">
        <v>67</v>
      </c>
      <c r="Q70" s="2" t="s">
        <v>67</v>
      </c>
      <c r="R70" s="2" t="s">
        <v>66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52</v>
      </c>
      <c r="AW70" s="2" t="s">
        <v>476</v>
      </c>
      <c r="AX70" s="2" t="s">
        <v>52</v>
      </c>
      <c r="AY70" s="2" t="s">
        <v>52</v>
      </c>
    </row>
    <row r="71" spans="1:51" ht="30" customHeight="1">
      <c r="A71" s="10" t="s">
        <v>458</v>
      </c>
      <c r="B71" s="10" t="s">
        <v>459</v>
      </c>
      <c r="C71" s="10" t="s">
        <v>143</v>
      </c>
      <c r="D71" s="11">
        <v>1</v>
      </c>
      <c r="E71" s="17">
        <f>단가대비표!O12</f>
        <v>0</v>
      </c>
      <c r="F71" s="18">
        <f t="shared" si="11"/>
        <v>0</v>
      </c>
      <c r="G71" s="17">
        <f>단가대비표!P12</f>
        <v>0</v>
      </c>
      <c r="H71" s="18">
        <f t="shared" si="12"/>
        <v>0</v>
      </c>
      <c r="I71" s="17">
        <f>단가대비표!V12</f>
        <v>0</v>
      </c>
      <c r="J71" s="18">
        <f t="shared" si="13"/>
        <v>0</v>
      </c>
      <c r="K71" s="17">
        <f t="shared" si="14"/>
        <v>0</v>
      </c>
      <c r="L71" s="18">
        <f t="shared" si="14"/>
        <v>0</v>
      </c>
      <c r="M71" s="10" t="s">
        <v>52</v>
      </c>
      <c r="N71" s="2" t="s">
        <v>98</v>
      </c>
      <c r="O71" s="2" t="s">
        <v>460</v>
      </c>
      <c r="P71" s="2" t="s">
        <v>67</v>
      </c>
      <c r="Q71" s="2" t="s">
        <v>67</v>
      </c>
      <c r="R71" s="2" t="s">
        <v>66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477</v>
      </c>
      <c r="AX71" s="2" t="s">
        <v>52</v>
      </c>
      <c r="AY71" s="2" t="s">
        <v>52</v>
      </c>
    </row>
    <row r="72" spans="1:51" ht="30" customHeight="1">
      <c r="A72" s="10" t="s">
        <v>462</v>
      </c>
      <c r="B72" s="10" t="s">
        <v>463</v>
      </c>
      <c r="C72" s="10" t="s">
        <v>143</v>
      </c>
      <c r="D72" s="11">
        <v>2</v>
      </c>
      <c r="E72" s="17">
        <f>단가대비표!O9</f>
        <v>0</v>
      </c>
      <c r="F72" s="18">
        <f t="shared" si="11"/>
        <v>0</v>
      </c>
      <c r="G72" s="17">
        <f>단가대비표!P9</f>
        <v>0</v>
      </c>
      <c r="H72" s="18">
        <f t="shared" si="12"/>
        <v>0</v>
      </c>
      <c r="I72" s="17">
        <f>단가대비표!V9</f>
        <v>0</v>
      </c>
      <c r="J72" s="18">
        <f t="shared" si="13"/>
        <v>0</v>
      </c>
      <c r="K72" s="17">
        <f t="shared" si="14"/>
        <v>0</v>
      </c>
      <c r="L72" s="18">
        <f t="shared" si="14"/>
        <v>0</v>
      </c>
      <c r="M72" s="10" t="s">
        <v>52</v>
      </c>
      <c r="N72" s="2" t="s">
        <v>98</v>
      </c>
      <c r="O72" s="2" t="s">
        <v>464</v>
      </c>
      <c r="P72" s="2" t="s">
        <v>67</v>
      </c>
      <c r="Q72" s="2" t="s">
        <v>67</v>
      </c>
      <c r="R72" s="2" t="s">
        <v>66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478</v>
      </c>
      <c r="AX72" s="2" t="s">
        <v>52</v>
      </c>
      <c r="AY72" s="2" t="s">
        <v>52</v>
      </c>
    </row>
    <row r="73" spans="1:51" ht="30" customHeight="1">
      <c r="A73" s="10" t="s">
        <v>466</v>
      </c>
      <c r="B73" s="10" t="s">
        <v>467</v>
      </c>
      <c r="C73" s="10" t="s">
        <v>143</v>
      </c>
      <c r="D73" s="11">
        <v>2</v>
      </c>
      <c r="E73" s="17">
        <f>단가대비표!O10</f>
        <v>0</v>
      </c>
      <c r="F73" s="18">
        <f t="shared" si="11"/>
        <v>0</v>
      </c>
      <c r="G73" s="17">
        <f>단가대비표!P10</f>
        <v>0</v>
      </c>
      <c r="H73" s="18">
        <f t="shared" si="12"/>
        <v>0</v>
      </c>
      <c r="I73" s="17">
        <f>단가대비표!V10</f>
        <v>0</v>
      </c>
      <c r="J73" s="18">
        <f t="shared" si="13"/>
        <v>0</v>
      </c>
      <c r="K73" s="17">
        <f t="shared" si="14"/>
        <v>0</v>
      </c>
      <c r="L73" s="18">
        <f t="shared" si="14"/>
        <v>0</v>
      </c>
      <c r="M73" s="10" t="s">
        <v>52</v>
      </c>
      <c r="N73" s="2" t="s">
        <v>98</v>
      </c>
      <c r="O73" s="2" t="s">
        <v>468</v>
      </c>
      <c r="P73" s="2" t="s">
        <v>67</v>
      </c>
      <c r="Q73" s="2" t="s">
        <v>67</v>
      </c>
      <c r="R73" s="2" t="s">
        <v>66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479</v>
      </c>
      <c r="AX73" s="2" t="s">
        <v>52</v>
      </c>
      <c r="AY73" s="2" t="s">
        <v>52</v>
      </c>
    </row>
    <row r="74" spans="1:51" ht="30" customHeight="1">
      <c r="A74" s="10" t="s">
        <v>222</v>
      </c>
      <c r="B74" s="10" t="s">
        <v>480</v>
      </c>
      <c r="C74" s="10" t="s">
        <v>143</v>
      </c>
      <c r="D74" s="11">
        <v>1</v>
      </c>
      <c r="E74" s="17">
        <f>단가대비표!O44</f>
        <v>0</v>
      </c>
      <c r="F74" s="18">
        <f t="shared" si="11"/>
        <v>0</v>
      </c>
      <c r="G74" s="17">
        <f>단가대비표!P44</f>
        <v>0</v>
      </c>
      <c r="H74" s="18">
        <f t="shared" si="12"/>
        <v>0</v>
      </c>
      <c r="I74" s="17">
        <f>단가대비표!V44</f>
        <v>0</v>
      </c>
      <c r="J74" s="18">
        <f t="shared" si="13"/>
        <v>0</v>
      </c>
      <c r="K74" s="17">
        <f t="shared" si="14"/>
        <v>0</v>
      </c>
      <c r="L74" s="18">
        <f t="shared" si="14"/>
        <v>0</v>
      </c>
      <c r="M74" s="10" t="s">
        <v>52</v>
      </c>
      <c r="N74" s="2" t="s">
        <v>98</v>
      </c>
      <c r="O74" s="2" t="s">
        <v>481</v>
      </c>
      <c r="P74" s="2" t="s">
        <v>67</v>
      </c>
      <c r="Q74" s="2" t="s">
        <v>67</v>
      </c>
      <c r="R74" s="2" t="s">
        <v>66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482</v>
      </c>
      <c r="AX74" s="2" t="s">
        <v>52</v>
      </c>
      <c r="AY74" s="2" t="s">
        <v>52</v>
      </c>
    </row>
    <row r="75" spans="1:51" ht="30" customHeight="1">
      <c r="A75" s="10" t="s">
        <v>392</v>
      </c>
      <c r="B75" s="10" t="s">
        <v>393</v>
      </c>
      <c r="C75" s="10" t="s">
        <v>394</v>
      </c>
      <c r="D75" s="11">
        <v>5.3999999999999999E-2</v>
      </c>
      <c r="E75" s="17">
        <f>단가대비표!O73</f>
        <v>0</v>
      </c>
      <c r="F75" s="18">
        <f t="shared" si="11"/>
        <v>0</v>
      </c>
      <c r="G75" s="17">
        <f>단가대비표!P73</f>
        <v>0</v>
      </c>
      <c r="H75" s="18">
        <f t="shared" si="12"/>
        <v>0</v>
      </c>
      <c r="I75" s="17">
        <f>단가대비표!V73</f>
        <v>0</v>
      </c>
      <c r="J75" s="18">
        <f t="shared" si="13"/>
        <v>0</v>
      </c>
      <c r="K75" s="17">
        <f t="shared" si="14"/>
        <v>0</v>
      </c>
      <c r="L75" s="18">
        <f t="shared" si="14"/>
        <v>0</v>
      </c>
      <c r="M75" s="10" t="s">
        <v>52</v>
      </c>
      <c r="N75" s="2" t="s">
        <v>98</v>
      </c>
      <c r="O75" s="2" t="s">
        <v>395</v>
      </c>
      <c r="P75" s="2" t="s">
        <v>67</v>
      </c>
      <c r="Q75" s="2" t="s">
        <v>67</v>
      </c>
      <c r="R75" s="2" t="s">
        <v>66</v>
      </c>
      <c r="S75" s="3"/>
      <c r="T75" s="3"/>
      <c r="U75" s="3"/>
      <c r="V75" s="3">
        <v>1</v>
      </c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483</v>
      </c>
      <c r="AX75" s="2" t="s">
        <v>52</v>
      </c>
      <c r="AY75" s="2" t="s">
        <v>52</v>
      </c>
    </row>
    <row r="76" spans="1:51" ht="30" customHeight="1">
      <c r="A76" s="10" t="s">
        <v>397</v>
      </c>
      <c r="B76" s="10" t="s">
        <v>398</v>
      </c>
      <c r="C76" s="10" t="s">
        <v>335</v>
      </c>
      <c r="D76" s="11">
        <v>1</v>
      </c>
      <c r="E76" s="17">
        <f>TRUNC(SUMIF(V70:V76, RIGHTB(O76, 1), H70:H76)*U76, 2)</f>
        <v>0</v>
      </c>
      <c r="F76" s="18">
        <f t="shared" si="11"/>
        <v>0</v>
      </c>
      <c r="G76" s="17">
        <v>0</v>
      </c>
      <c r="H76" s="18">
        <f t="shared" si="12"/>
        <v>0</v>
      </c>
      <c r="I76" s="17">
        <v>0</v>
      </c>
      <c r="J76" s="18">
        <f t="shared" si="13"/>
        <v>0</v>
      </c>
      <c r="K76" s="17">
        <f t="shared" si="14"/>
        <v>0</v>
      </c>
      <c r="L76" s="18">
        <f t="shared" si="14"/>
        <v>0</v>
      </c>
      <c r="M76" s="10" t="s">
        <v>52</v>
      </c>
      <c r="N76" s="2" t="s">
        <v>98</v>
      </c>
      <c r="O76" s="2" t="s">
        <v>386</v>
      </c>
      <c r="P76" s="2" t="s">
        <v>67</v>
      </c>
      <c r="Q76" s="2" t="s">
        <v>67</v>
      </c>
      <c r="R76" s="2" t="s">
        <v>67</v>
      </c>
      <c r="S76" s="3">
        <v>1</v>
      </c>
      <c r="T76" s="3">
        <v>0</v>
      </c>
      <c r="U76" s="3">
        <v>0.03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52</v>
      </c>
      <c r="AW76" s="2" t="s">
        <v>484</v>
      </c>
      <c r="AX76" s="2" t="s">
        <v>52</v>
      </c>
      <c r="AY76" s="2" t="s">
        <v>52</v>
      </c>
    </row>
    <row r="77" spans="1:51" ht="30" customHeight="1">
      <c r="A77" s="10" t="s">
        <v>401</v>
      </c>
      <c r="B77" s="10" t="s">
        <v>52</v>
      </c>
      <c r="C77" s="10" t="s">
        <v>52</v>
      </c>
      <c r="D77" s="11"/>
      <c r="E77" s="17"/>
      <c r="F77" s="18">
        <f>TRUNC(SUMIF(N70:N76, N69, F70:F76),0)</f>
        <v>0</v>
      </c>
      <c r="G77" s="17"/>
      <c r="H77" s="18">
        <f>TRUNC(SUMIF(N70:N76, N69, H70:H76),0)</f>
        <v>0</v>
      </c>
      <c r="I77" s="17"/>
      <c r="J77" s="18">
        <f>TRUNC(SUMIF(N70:N76, N69, J70:J76),0)</f>
        <v>0</v>
      </c>
      <c r="K77" s="17"/>
      <c r="L77" s="18">
        <f>F77+H77+J77</f>
        <v>0</v>
      </c>
      <c r="M77" s="10" t="s">
        <v>52</v>
      </c>
      <c r="N77" s="2" t="s">
        <v>289</v>
      </c>
      <c r="O77" s="2" t="s">
        <v>289</v>
      </c>
      <c r="P77" s="2" t="s">
        <v>52</v>
      </c>
      <c r="Q77" s="2" t="s">
        <v>52</v>
      </c>
      <c r="R77" s="2" t="s">
        <v>52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52</v>
      </c>
      <c r="AW77" s="2" t="s">
        <v>52</v>
      </c>
      <c r="AX77" s="2" t="s">
        <v>52</v>
      </c>
      <c r="AY77" s="2" t="s">
        <v>52</v>
      </c>
    </row>
    <row r="78" spans="1:51" ht="30" customHeight="1">
      <c r="A78" s="11"/>
      <c r="B78" s="11"/>
      <c r="C78" s="11"/>
      <c r="D78" s="11"/>
      <c r="E78" s="17"/>
      <c r="F78" s="18"/>
      <c r="G78" s="17"/>
      <c r="H78" s="18"/>
      <c r="I78" s="17"/>
      <c r="J78" s="18"/>
      <c r="K78" s="17"/>
      <c r="L78" s="18"/>
      <c r="M78" s="11"/>
    </row>
    <row r="79" spans="1:51" ht="30" customHeight="1">
      <c r="A79" s="66" t="s">
        <v>485</v>
      </c>
      <c r="B79" s="66"/>
      <c r="C79" s="66"/>
      <c r="D79" s="66"/>
      <c r="E79" s="67"/>
      <c r="F79" s="68"/>
      <c r="G79" s="67"/>
      <c r="H79" s="68"/>
      <c r="I79" s="67"/>
      <c r="J79" s="68"/>
      <c r="K79" s="67"/>
      <c r="L79" s="68"/>
      <c r="M79" s="66"/>
      <c r="N79" s="1" t="s">
        <v>102</v>
      </c>
    </row>
    <row r="80" spans="1:51" ht="30" customHeight="1">
      <c r="A80" s="10" t="s">
        <v>454</v>
      </c>
      <c r="B80" s="10" t="s">
        <v>455</v>
      </c>
      <c r="C80" s="10" t="s">
        <v>143</v>
      </c>
      <c r="D80" s="11">
        <v>1</v>
      </c>
      <c r="E80" s="17">
        <f>단가대비표!O8</f>
        <v>0</v>
      </c>
      <c r="F80" s="18">
        <f t="shared" ref="F80:F86" si="15">TRUNC(E80*D80,1)</f>
        <v>0</v>
      </c>
      <c r="G80" s="17">
        <f>단가대비표!P8</f>
        <v>0</v>
      </c>
      <c r="H80" s="18">
        <f t="shared" ref="H80:H86" si="16">TRUNC(G80*D80,1)</f>
        <v>0</v>
      </c>
      <c r="I80" s="17">
        <f>단가대비표!V8</f>
        <v>0</v>
      </c>
      <c r="J80" s="18">
        <f t="shared" ref="J80:J86" si="17">TRUNC(I80*D80,1)</f>
        <v>0</v>
      </c>
      <c r="K80" s="17">
        <f t="shared" ref="K80:L86" si="18">TRUNC(E80+G80+I80,1)</f>
        <v>0</v>
      </c>
      <c r="L80" s="18">
        <f t="shared" si="18"/>
        <v>0</v>
      </c>
      <c r="M80" s="10" t="s">
        <v>52</v>
      </c>
      <c r="N80" s="2" t="s">
        <v>102</v>
      </c>
      <c r="O80" s="2" t="s">
        <v>456</v>
      </c>
      <c r="P80" s="2" t="s">
        <v>67</v>
      </c>
      <c r="Q80" s="2" t="s">
        <v>67</v>
      </c>
      <c r="R80" s="2" t="s">
        <v>66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486</v>
      </c>
      <c r="AX80" s="2" t="s">
        <v>52</v>
      </c>
      <c r="AY80" s="2" t="s">
        <v>52</v>
      </c>
    </row>
    <row r="81" spans="1:51" ht="30" customHeight="1">
      <c r="A81" s="10" t="s">
        <v>458</v>
      </c>
      <c r="B81" s="10" t="s">
        <v>459</v>
      </c>
      <c r="C81" s="10" t="s">
        <v>143</v>
      </c>
      <c r="D81" s="11">
        <v>1</v>
      </c>
      <c r="E81" s="17">
        <f>단가대비표!O12</f>
        <v>0</v>
      </c>
      <c r="F81" s="18">
        <f t="shared" si="15"/>
        <v>0</v>
      </c>
      <c r="G81" s="17">
        <f>단가대비표!P12</f>
        <v>0</v>
      </c>
      <c r="H81" s="18">
        <f t="shared" si="16"/>
        <v>0</v>
      </c>
      <c r="I81" s="17">
        <f>단가대비표!V12</f>
        <v>0</v>
      </c>
      <c r="J81" s="18">
        <f t="shared" si="17"/>
        <v>0</v>
      </c>
      <c r="K81" s="17">
        <f t="shared" si="18"/>
        <v>0</v>
      </c>
      <c r="L81" s="18">
        <f t="shared" si="18"/>
        <v>0</v>
      </c>
      <c r="M81" s="10" t="s">
        <v>52</v>
      </c>
      <c r="N81" s="2" t="s">
        <v>102</v>
      </c>
      <c r="O81" s="2" t="s">
        <v>460</v>
      </c>
      <c r="P81" s="2" t="s">
        <v>67</v>
      </c>
      <c r="Q81" s="2" t="s">
        <v>67</v>
      </c>
      <c r="R81" s="2" t="s">
        <v>66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487</v>
      </c>
      <c r="AX81" s="2" t="s">
        <v>52</v>
      </c>
      <c r="AY81" s="2" t="s">
        <v>52</v>
      </c>
    </row>
    <row r="82" spans="1:51" ht="30" customHeight="1">
      <c r="A82" s="10" t="s">
        <v>462</v>
      </c>
      <c r="B82" s="10" t="s">
        <v>463</v>
      </c>
      <c r="C82" s="10" t="s">
        <v>143</v>
      </c>
      <c r="D82" s="11">
        <v>2</v>
      </c>
      <c r="E82" s="17">
        <f>단가대비표!O9</f>
        <v>0</v>
      </c>
      <c r="F82" s="18">
        <f t="shared" si="15"/>
        <v>0</v>
      </c>
      <c r="G82" s="17">
        <f>단가대비표!P9</f>
        <v>0</v>
      </c>
      <c r="H82" s="18">
        <f t="shared" si="16"/>
        <v>0</v>
      </c>
      <c r="I82" s="17">
        <f>단가대비표!V9</f>
        <v>0</v>
      </c>
      <c r="J82" s="18">
        <f t="shared" si="17"/>
        <v>0</v>
      </c>
      <c r="K82" s="17">
        <f t="shared" si="18"/>
        <v>0</v>
      </c>
      <c r="L82" s="18">
        <f t="shared" si="18"/>
        <v>0</v>
      </c>
      <c r="M82" s="10" t="s">
        <v>52</v>
      </c>
      <c r="N82" s="2" t="s">
        <v>102</v>
      </c>
      <c r="O82" s="2" t="s">
        <v>464</v>
      </c>
      <c r="P82" s="2" t="s">
        <v>67</v>
      </c>
      <c r="Q82" s="2" t="s">
        <v>67</v>
      </c>
      <c r="R82" s="2" t="s">
        <v>66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488</v>
      </c>
      <c r="AX82" s="2" t="s">
        <v>52</v>
      </c>
      <c r="AY82" s="2" t="s">
        <v>52</v>
      </c>
    </row>
    <row r="83" spans="1:51" ht="30" customHeight="1">
      <c r="A83" s="10" t="s">
        <v>466</v>
      </c>
      <c r="B83" s="10" t="s">
        <v>467</v>
      </c>
      <c r="C83" s="10" t="s">
        <v>143</v>
      </c>
      <c r="D83" s="11">
        <v>2</v>
      </c>
      <c r="E83" s="17">
        <f>단가대비표!O10</f>
        <v>0</v>
      </c>
      <c r="F83" s="18">
        <f t="shared" si="15"/>
        <v>0</v>
      </c>
      <c r="G83" s="17">
        <f>단가대비표!P10</f>
        <v>0</v>
      </c>
      <c r="H83" s="18">
        <f t="shared" si="16"/>
        <v>0</v>
      </c>
      <c r="I83" s="17">
        <f>단가대비표!V10</f>
        <v>0</v>
      </c>
      <c r="J83" s="18">
        <f t="shared" si="17"/>
        <v>0</v>
      </c>
      <c r="K83" s="17">
        <f t="shared" si="18"/>
        <v>0</v>
      </c>
      <c r="L83" s="18">
        <f t="shared" si="18"/>
        <v>0</v>
      </c>
      <c r="M83" s="10" t="s">
        <v>52</v>
      </c>
      <c r="N83" s="2" t="s">
        <v>102</v>
      </c>
      <c r="O83" s="2" t="s">
        <v>468</v>
      </c>
      <c r="P83" s="2" t="s">
        <v>67</v>
      </c>
      <c r="Q83" s="2" t="s">
        <v>67</v>
      </c>
      <c r="R83" s="2" t="s">
        <v>66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489</v>
      </c>
      <c r="AX83" s="2" t="s">
        <v>52</v>
      </c>
      <c r="AY83" s="2" t="s">
        <v>52</v>
      </c>
    </row>
    <row r="84" spans="1:51" ht="30" customHeight="1">
      <c r="A84" s="10" t="s">
        <v>222</v>
      </c>
      <c r="B84" s="10" t="s">
        <v>490</v>
      </c>
      <c r="C84" s="10" t="s">
        <v>143</v>
      </c>
      <c r="D84" s="11">
        <v>1</v>
      </c>
      <c r="E84" s="17">
        <f>단가대비표!O45</f>
        <v>0</v>
      </c>
      <c r="F84" s="18">
        <f t="shared" si="15"/>
        <v>0</v>
      </c>
      <c r="G84" s="17">
        <f>단가대비표!P45</f>
        <v>0</v>
      </c>
      <c r="H84" s="18">
        <f t="shared" si="16"/>
        <v>0</v>
      </c>
      <c r="I84" s="17">
        <f>단가대비표!V45</f>
        <v>0</v>
      </c>
      <c r="J84" s="18">
        <f t="shared" si="17"/>
        <v>0</v>
      </c>
      <c r="K84" s="17">
        <f t="shared" si="18"/>
        <v>0</v>
      </c>
      <c r="L84" s="18">
        <f t="shared" si="18"/>
        <v>0</v>
      </c>
      <c r="M84" s="10" t="s">
        <v>52</v>
      </c>
      <c r="N84" s="2" t="s">
        <v>102</v>
      </c>
      <c r="O84" s="2" t="s">
        <v>491</v>
      </c>
      <c r="P84" s="2" t="s">
        <v>67</v>
      </c>
      <c r="Q84" s="2" t="s">
        <v>67</v>
      </c>
      <c r="R84" s="2" t="s">
        <v>66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492</v>
      </c>
      <c r="AX84" s="2" t="s">
        <v>52</v>
      </c>
      <c r="AY84" s="2" t="s">
        <v>52</v>
      </c>
    </row>
    <row r="85" spans="1:51" ht="30" customHeight="1">
      <c r="A85" s="10" t="s">
        <v>392</v>
      </c>
      <c r="B85" s="10" t="s">
        <v>393</v>
      </c>
      <c r="C85" s="10" t="s">
        <v>394</v>
      </c>
      <c r="D85" s="11">
        <v>5.3999999999999999E-2</v>
      </c>
      <c r="E85" s="17">
        <f>단가대비표!O73</f>
        <v>0</v>
      </c>
      <c r="F85" s="18">
        <f t="shared" si="15"/>
        <v>0</v>
      </c>
      <c r="G85" s="17">
        <f>단가대비표!P73</f>
        <v>0</v>
      </c>
      <c r="H85" s="18">
        <f t="shared" si="16"/>
        <v>0</v>
      </c>
      <c r="I85" s="17">
        <f>단가대비표!V73</f>
        <v>0</v>
      </c>
      <c r="J85" s="18">
        <f t="shared" si="17"/>
        <v>0</v>
      </c>
      <c r="K85" s="17">
        <f t="shared" si="18"/>
        <v>0</v>
      </c>
      <c r="L85" s="18">
        <f t="shared" si="18"/>
        <v>0</v>
      </c>
      <c r="M85" s="10" t="s">
        <v>52</v>
      </c>
      <c r="N85" s="2" t="s">
        <v>102</v>
      </c>
      <c r="O85" s="2" t="s">
        <v>395</v>
      </c>
      <c r="P85" s="2" t="s">
        <v>67</v>
      </c>
      <c r="Q85" s="2" t="s">
        <v>67</v>
      </c>
      <c r="R85" s="2" t="s">
        <v>66</v>
      </c>
      <c r="S85" s="3"/>
      <c r="T85" s="3"/>
      <c r="U85" s="3"/>
      <c r="V85" s="3">
        <v>1</v>
      </c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493</v>
      </c>
      <c r="AX85" s="2" t="s">
        <v>52</v>
      </c>
      <c r="AY85" s="2" t="s">
        <v>52</v>
      </c>
    </row>
    <row r="86" spans="1:51" ht="30" customHeight="1">
      <c r="A86" s="10" t="s">
        <v>397</v>
      </c>
      <c r="B86" s="10" t="s">
        <v>398</v>
      </c>
      <c r="C86" s="10" t="s">
        <v>335</v>
      </c>
      <c r="D86" s="11">
        <v>1</v>
      </c>
      <c r="E86" s="17">
        <f>TRUNC(SUMIF(V80:V86, RIGHTB(O86, 1), H80:H86)*U86, 2)</f>
        <v>0</v>
      </c>
      <c r="F86" s="18">
        <f t="shared" si="15"/>
        <v>0</v>
      </c>
      <c r="G86" s="17">
        <v>0</v>
      </c>
      <c r="H86" s="18">
        <f t="shared" si="16"/>
        <v>0</v>
      </c>
      <c r="I86" s="17">
        <v>0</v>
      </c>
      <c r="J86" s="18">
        <f t="shared" si="17"/>
        <v>0</v>
      </c>
      <c r="K86" s="17">
        <f t="shared" si="18"/>
        <v>0</v>
      </c>
      <c r="L86" s="18">
        <f t="shared" si="18"/>
        <v>0</v>
      </c>
      <c r="M86" s="10" t="s">
        <v>52</v>
      </c>
      <c r="N86" s="2" t="s">
        <v>102</v>
      </c>
      <c r="O86" s="2" t="s">
        <v>386</v>
      </c>
      <c r="P86" s="2" t="s">
        <v>67</v>
      </c>
      <c r="Q86" s="2" t="s">
        <v>67</v>
      </c>
      <c r="R86" s="2" t="s">
        <v>67</v>
      </c>
      <c r="S86" s="3">
        <v>1</v>
      </c>
      <c r="T86" s="3">
        <v>0</v>
      </c>
      <c r="U86" s="3">
        <v>0.03</v>
      </c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494</v>
      </c>
      <c r="AX86" s="2" t="s">
        <v>52</v>
      </c>
      <c r="AY86" s="2" t="s">
        <v>52</v>
      </c>
    </row>
    <row r="87" spans="1:51" ht="30" customHeight="1">
      <c r="A87" s="10" t="s">
        <v>401</v>
      </c>
      <c r="B87" s="10" t="s">
        <v>52</v>
      </c>
      <c r="C87" s="10" t="s">
        <v>52</v>
      </c>
      <c r="D87" s="11"/>
      <c r="E87" s="17"/>
      <c r="F87" s="18">
        <f>TRUNC(SUMIF(N80:N86, N79, F80:F86),0)</f>
        <v>0</v>
      </c>
      <c r="G87" s="17"/>
      <c r="H87" s="18">
        <f>TRUNC(SUMIF(N80:N86, N79, H80:H86),0)</f>
        <v>0</v>
      </c>
      <c r="I87" s="17"/>
      <c r="J87" s="18">
        <f>TRUNC(SUMIF(N80:N86, N79, J80:J86),0)</f>
        <v>0</v>
      </c>
      <c r="K87" s="17"/>
      <c r="L87" s="18">
        <f>F87+H87+J87</f>
        <v>0</v>
      </c>
      <c r="M87" s="10" t="s">
        <v>52</v>
      </c>
      <c r="N87" s="2" t="s">
        <v>289</v>
      </c>
      <c r="O87" s="2" t="s">
        <v>289</v>
      </c>
      <c r="P87" s="2" t="s">
        <v>52</v>
      </c>
      <c r="Q87" s="2" t="s">
        <v>52</v>
      </c>
      <c r="R87" s="2" t="s">
        <v>52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52</v>
      </c>
      <c r="AX87" s="2" t="s">
        <v>52</v>
      </c>
      <c r="AY87" s="2" t="s">
        <v>52</v>
      </c>
    </row>
    <row r="88" spans="1:51" ht="30" customHeight="1">
      <c r="A88" s="11"/>
      <c r="B88" s="11"/>
      <c r="C88" s="11"/>
      <c r="D88" s="11"/>
      <c r="E88" s="17"/>
      <c r="F88" s="18"/>
      <c r="G88" s="17"/>
      <c r="H88" s="18"/>
      <c r="I88" s="17"/>
      <c r="J88" s="18"/>
      <c r="K88" s="17"/>
      <c r="L88" s="18"/>
      <c r="M88" s="11"/>
    </row>
    <row r="89" spans="1:51" ht="30" customHeight="1">
      <c r="A89" s="66" t="s">
        <v>495</v>
      </c>
      <c r="B89" s="66"/>
      <c r="C89" s="66"/>
      <c r="D89" s="66"/>
      <c r="E89" s="67"/>
      <c r="F89" s="68"/>
      <c r="G89" s="67"/>
      <c r="H89" s="68"/>
      <c r="I89" s="67"/>
      <c r="J89" s="68"/>
      <c r="K89" s="67"/>
      <c r="L89" s="68"/>
      <c r="M89" s="66"/>
      <c r="N89" s="1" t="s">
        <v>106</v>
      </c>
    </row>
    <row r="90" spans="1:51" ht="30" customHeight="1">
      <c r="A90" s="10" t="s">
        <v>454</v>
      </c>
      <c r="B90" s="10" t="s">
        <v>455</v>
      </c>
      <c r="C90" s="10" t="s">
        <v>143</v>
      </c>
      <c r="D90" s="11">
        <v>1</v>
      </c>
      <c r="E90" s="17">
        <f>단가대비표!O8</f>
        <v>0</v>
      </c>
      <c r="F90" s="18">
        <f t="shared" ref="F90:F96" si="19">TRUNC(E90*D90,1)</f>
        <v>0</v>
      </c>
      <c r="G90" s="17">
        <f>단가대비표!P8</f>
        <v>0</v>
      </c>
      <c r="H90" s="18">
        <f t="shared" ref="H90:H96" si="20">TRUNC(G90*D90,1)</f>
        <v>0</v>
      </c>
      <c r="I90" s="17">
        <f>단가대비표!V8</f>
        <v>0</v>
      </c>
      <c r="J90" s="18">
        <f t="shared" ref="J90:J96" si="21">TRUNC(I90*D90,1)</f>
        <v>0</v>
      </c>
      <c r="K90" s="17">
        <f t="shared" ref="K90:L96" si="22">TRUNC(E90+G90+I90,1)</f>
        <v>0</v>
      </c>
      <c r="L90" s="18">
        <f t="shared" si="22"/>
        <v>0</v>
      </c>
      <c r="M90" s="10" t="s">
        <v>52</v>
      </c>
      <c r="N90" s="2" t="s">
        <v>106</v>
      </c>
      <c r="O90" s="2" t="s">
        <v>456</v>
      </c>
      <c r="P90" s="2" t="s">
        <v>67</v>
      </c>
      <c r="Q90" s="2" t="s">
        <v>67</v>
      </c>
      <c r="R90" s="2" t="s">
        <v>66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52</v>
      </c>
      <c r="AW90" s="2" t="s">
        <v>496</v>
      </c>
      <c r="AX90" s="2" t="s">
        <v>52</v>
      </c>
      <c r="AY90" s="2" t="s">
        <v>52</v>
      </c>
    </row>
    <row r="91" spans="1:51" ht="30" customHeight="1">
      <c r="A91" s="10" t="s">
        <v>458</v>
      </c>
      <c r="B91" s="10" t="s">
        <v>459</v>
      </c>
      <c r="C91" s="10" t="s">
        <v>143</v>
      </c>
      <c r="D91" s="11">
        <v>1</v>
      </c>
      <c r="E91" s="17">
        <f>단가대비표!O12</f>
        <v>0</v>
      </c>
      <c r="F91" s="18">
        <f t="shared" si="19"/>
        <v>0</v>
      </c>
      <c r="G91" s="17">
        <f>단가대비표!P12</f>
        <v>0</v>
      </c>
      <c r="H91" s="18">
        <f t="shared" si="20"/>
        <v>0</v>
      </c>
      <c r="I91" s="17">
        <f>단가대비표!V12</f>
        <v>0</v>
      </c>
      <c r="J91" s="18">
        <f t="shared" si="21"/>
        <v>0</v>
      </c>
      <c r="K91" s="17">
        <f t="shared" si="22"/>
        <v>0</v>
      </c>
      <c r="L91" s="18">
        <f t="shared" si="22"/>
        <v>0</v>
      </c>
      <c r="M91" s="10" t="s">
        <v>52</v>
      </c>
      <c r="N91" s="2" t="s">
        <v>106</v>
      </c>
      <c r="O91" s="2" t="s">
        <v>460</v>
      </c>
      <c r="P91" s="2" t="s">
        <v>67</v>
      </c>
      <c r="Q91" s="2" t="s">
        <v>67</v>
      </c>
      <c r="R91" s="2" t="s">
        <v>66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497</v>
      </c>
      <c r="AX91" s="2" t="s">
        <v>52</v>
      </c>
      <c r="AY91" s="2" t="s">
        <v>52</v>
      </c>
    </row>
    <row r="92" spans="1:51" ht="30" customHeight="1">
      <c r="A92" s="10" t="s">
        <v>462</v>
      </c>
      <c r="B92" s="10" t="s">
        <v>463</v>
      </c>
      <c r="C92" s="10" t="s">
        <v>143</v>
      </c>
      <c r="D92" s="11">
        <v>2</v>
      </c>
      <c r="E92" s="17">
        <f>단가대비표!O9</f>
        <v>0</v>
      </c>
      <c r="F92" s="18">
        <f t="shared" si="19"/>
        <v>0</v>
      </c>
      <c r="G92" s="17">
        <f>단가대비표!P9</f>
        <v>0</v>
      </c>
      <c r="H92" s="18">
        <f t="shared" si="20"/>
        <v>0</v>
      </c>
      <c r="I92" s="17">
        <f>단가대비표!V9</f>
        <v>0</v>
      </c>
      <c r="J92" s="18">
        <f t="shared" si="21"/>
        <v>0</v>
      </c>
      <c r="K92" s="17">
        <f t="shared" si="22"/>
        <v>0</v>
      </c>
      <c r="L92" s="18">
        <f t="shared" si="22"/>
        <v>0</v>
      </c>
      <c r="M92" s="10" t="s">
        <v>52</v>
      </c>
      <c r="N92" s="2" t="s">
        <v>106</v>
      </c>
      <c r="O92" s="2" t="s">
        <v>464</v>
      </c>
      <c r="P92" s="2" t="s">
        <v>67</v>
      </c>
      <c r="Q92" s="2" t="s">
        <v>67</v>
      </c>
      <c r="R92" s="2" t="s">
        <v>66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498</v>
      </c>
      <c r="AX92" s="2" t="s">
        <v>52</v>
      </c>
      <c r="AY92" s="2" t="s">
        <v>52</v>
      </c>
    </row>
    <row r="93" spans="1:51" ht="30" customHeight="1">
      <c r="A93" s="10" t="s">
        <v>466</v>
      </c>
      <c r="B93" s="10" t="s">
        <v>467</v>
      </c>
      <c r="C93" s="10" t="s">
        <v>143</v>
      </c>
      <c r="D93" s="11">
        <v>2</v>
      </c>
      <c r="E93" s="17">
        <f>단가대비표!O10</f>
        <v>0</v>
      </c>
      <c r="F93" s="18">
        <f t="shared" si="19"/>
        <v>0</v>
      </c>
      <c r="G93" s="17">
        <f>단가대비표!P10</f>
        <v>0</v>
      </c>
      <c r="H93" s="18">
        <f t="shared" si="20"/>
        <v>0</v>
      </c>
      <c r="I93" s="17">
        <f>단가대비표!V10</f>
        <v>0</v>
      </c>
      <c r="J93" s="18">
        <f t="shared" si="21"/>
        <v>0</v>
      </c>
      <c r="K93" s="17">
        <f t="shared" si="22"/>
        <v>0</v>
      </c>
      <c r="L93" s="18">
        <f t="shared" si="22"/>
        <v>0</v>
      </c>
      <c r="M93" s="10" t="s">
        <v>52</v>
      </c>
      <c r="N93" s="2" t="s">
        <v>106</v>
      </c>
      <c r="O93" s="2" t="s">
        <v>468</v>
      </c>
      <c r="P93" s="2" t="s">
        <v>67</v>
      </c>
      <c r="Q93" s="2" t="s">
        <v>67</v>
      </c>
      <c r="R93" s="2" t="s">
        <v>66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499</v>
      </c>
      <c r="AX93" s="2" t="s">
        <v>52</v>
      </c>
      <c r="AY93" s="2" t="s">
        <v>52</v>
      </c>
    </row>
    <row r="94" spans="1:51" ht="30" customHeight="1">
      <c r="A94" s="10" t="s">
        <v>222</v>
      </c>
      <c r="B94" s="10" t="s">
        <v>500</v>
      </c>
      <c r="C94" s="10" t="s">
        <v>143</v>
      </c>
      <c r="D94" s="11">
        <v>1</v>
      </c>
      <c r="E94" s="17">
        <f>단가대비표!O46</f>
        <v>0</v>
      </c>
      <c r="F94" s="18">
        <f t="shared" si="19"/>
        <v>0</v>
      </c>
      <c r="G94" s="17">
        <f>단가대비표!P46</f>
        <v>0</v>
      </c>
      <c r="H94" s="18">
        <f t="shared" si="20"/>
        <v>0</v>
      </c>
      <c r="I94" s="17">
        <f>단가대비표!V46</f>
        <v>0</v>
      </c>
      <c r="J94" s="18">
        <f t="shared" si="21"/>
        <v>0</v>
      </c>
      <c r="K94" s="17">
        <f t="shared" si="22"/>
        <v>0</v>
      </c>
      <c r="L94" s="18">
        <f t="shared" si="22"/>
        <v>0</v>
      </c>
      <c r="M94" s="10" t="s">
        <v>52</v>
      </c>
      <c r="N94" s="2" t="s">
        <v>106</v>
      </c>
      <c r="O94" s="2" t="s">
        <v>501</v>
      </c>
      <c r="P94" s="2" t="s">
        <v>67</v>
      </c>
      <c r="Q94" s="2" t="s">
        <v>67</v>
      </c>
      <c r="R94" s="2" t="s">
        <v>66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502</v>
      </c>
      <c r="AX94" s="2" t="s">
        <v>52</v>
      </c>
      <c r="AY94" s="2" t="s">
        <v>52</v>
      </c>
    </row>
    <row r="95" spans="1:51" ht="30" customHeight="1">
      <c r="A95" s="10" t="s">
        <v>392</v>
      </c>
      <c r="B95" s="10" t="s">
        <v>393</v>
      </c>
      <c r="C95" s="10" t="s">
        <v>394</v>
      </c>
      <c r="D95" s="11">
        <v>5.3999999999999999E-2</v>
      </c>
      <c r="E95" s="17">
        <f>단가대비표!O73</f>
        <v>0</v>
      </c>
      <c r="F95" s="18">
        <f t="shared" si="19"/>
        <v>0</v>
      </c>
      <c r="G95" s="17">
        <f>단가대비표!P73</f>
        <v>0</v>
      </c>
      <c r="H95" s="18">
        <f t="shared" si="20"/>
        <v>0</v>
      </c>
      <c r="I95" s="17">
        <f>단가대비표!V73</f>
        <v>0</v>
      </c>
      <c r="J95" s="18">
        <f t="shared" si="21"/>
        <v>0</v>
      </c>
      <c r="K95" s="17">
        <f t="shared" si="22"/>
        <v>0</v>
      </c>
      <c r="L95" s="18">
        <f t="shared" si="22"/>
        <v>0</v>
      </c>
      <c r="M95" s="10" t="s">
        <v>52</v>
      </c>
      <c r="N95" s="2" t="s">
        <v>106</v>
      </c>
      <c r="O95" s="2" t="s">
        <v>395</v>
      </c>
      <c r="P95" s="2" t="s">
        <v>67</v>
      </c>
      <c r="Q95" s="2" t="s">
        <v>67</v>
      </c>
      <c r="R95" s="2" t="s">
        <v>66</v>
      </c>
      <c r="S95" s="3"/>
      <c r="T95" s="3"/>
      <c r="U95" s="3"/>
      <c r="V95" s="3">
        <v>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503</v>
      </c>
      <c r="AX95" s="2" t="s">
        <v>52</v>
      </c>
      <c r="AY95" s="2" t="s">
        <v>52</v>
      </c>
    </row>
    <row r="96" spans="1:51" ht="30" customHeight="1">
      <c r="A96" s="10" t="s">
        <v>397</v>
      </c>
      <c r="B96" s="10" t="s">
        <v>398</v>
      </c>
      <c r="C96" s="10" t="s">
        <v>335</v>
      </c>
      <c r="D96" s="11">
        <v>1</v>
      </c>
      <c r="E96" s="17">
        <f>TRUNC(SUMIF(V90:V96, RIGHTB(O96, 1), H90:H96)*U96, 2)</f>
        <v>0</v>
      </c>
      <c r="F96" s="18">
        <f t="shared" si="19"/>
        <v>0</v>
      </c>
      <c r="G96" s="17">
        <v>0</v>
      </c>
      <c r="H96" s="18">
        <f t="shared" si="20"/>
        <v>0</v>
      </c>
      <c r="I96" s="17">
        <v>0</v>
      </c>
      <c r="J96" s="18">
        <f t="shared" si="21"/>
        <v>0</v>
      </c>
      <c r="K96" s="17">
        <f t="shared" si="22"/>
        <v>0</v>
      </c>
      <c r="L96" s="18">
        <f t="shared" si="22"/>
        <v>0</v>
      </c>
      <c r="M96" s="10" t="s">
        <v>52</v>
      </c>
      <c r="N96" s="2" t="s">
        <v>106</v>
      </c>
      <c r="O96" s="2" t="s">
        <v>386</v>
      </c>
      <c r="P96" s="2" t="s">
        <v>67</v>
      </c>
      <c r="Q96" s="2" t="s">
        <v>67</v>
      </c>
      <c r="R96" s="2" t="s">
        <v>67</v>
      </c>
      <c r="S96" s="3">
        <v>1</v>
      </c>
      <c r="T96" s="3">
        <v>0</v>
      </c>
      <c r="U96" s="3">
        <v>0.03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504</v>
      </c>
      <c r="AX96" s="2" t="s">
        <v>52</v>
      </c>
      <c r="AY96" s="2" t="s">
        <v>52</v>
      </c>
    </row>
    <row r="97" spans="1:51" ht="30" customHeight="1">
      <c r="A97" s="10" t="s">
        <v>401</v>
      </c>
      <c r="B97" s="10" t="s">
        <v>52</v>
      </c>
      <c r="C97" s="10" t="s">
        <v>52</v>
      </c>
      <c r="D97" s="11"/>
      <c r="E97" s="17"/>
      <c r="F97" s="18">
        <f>TRUNC(SUMIF(N90:N96, N89, F90:F96),0)</f>
        <v>0</v>
      </c>
      <c r="G97" s="17"/>
      <c r="H97" s="18">
        <f>TRUNC(SUMIF(N90:N96, N89, H90:H96),0)</f>
        <v>0</v>
      </c>
      <c r="I97" s="17"/>
      <c r="J97" s="18">
        <f>TRUNC(SUMIF(N90:N96, N89, J90:J96),0)</f>
        <v>0</v>
      </c>
      <c r="K97" s="17"/>
      <c r="L97" s="18">
        <f>F97+H97+J97</f>
        <v>0</v>
      </c>
      <c r="M97" s="10" t="s">
        <v>52</v>
      </c>
      <c r="N97" s="2" t="s">
        <v>289</v>
      </c>
      <c r="O97" s="2" t="s">
        <v>289</v>
      </c>
      <c r="P97" s="2" t="s">
        <v>52</v>
      </c>
      <c r="Q97" s="2" t="s">
        <v>52</v>
      </c>
      <c r="R97" s="2" t="s">
        <v>52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52</v>
      </c>
      <c r="AX97" s="2" t="s">
        <v>52</v>
      </c>
      <c r="AY97" s="2" t="s">
        <v>52</v>
      </c>
    </row>
    <row r="98" spans="1:51" ht="30" customHeight="1">
      <c r="A98" s="11"/>
      <c r="B98" s="11"/>
      <c r="C98" s="11"/>
      <c r="D98" s="11"/>
      <c r="E98" s="17"/>
      <c r="F98" s="18"/>
      <c r="G98" s="17"/>
      <c r="H98" s="18"/>
      <c r="I98" s="17"/>
      <c r="J98" s="18"/>
      <c r="K98" s="17"/>
      <c r="L98" s="18"/>
      <c r="M98" s="11"/>
    </row>
    <row r="99" spans="1:51" ht="30" customHeight="1">
      <c r="A99" s="66" t="s">
        <v>505</v>
      </c>
      <c r="B99" s="66"/>
      <c r="C99" s="66"/>
      <c r="D99" s="66"/>
      <c r="E99" s="67"/>
      <c r="F99" s="68"/>
      <c r="G99" s="67"/>
      <c r="H99" s="68"/>
      <c r="I99" s="67"/>
      <c r="J99" s="68"/>
      <c r="K99" s="67"/>
      <c r="L99" s="68"/>
      <c r="M99" s="66"/>
      <c r="N99" s="1" t="s">
        <v>110</v>
      </c>
    </row>
    <row r="100" spans="1:51" ht="30" customHeight="1">
      <c r="A100" s="10" t="s">
        <v>454</v>
      </c>
      <c r="B100" s="10" t="s">
        <v>455</v>
      </c>
      <c r="C100" s="10" t="s">
        <v>143</v>
      </c>
      <c r="D100" s="11">
        <v>1</v>
      </c>
      <c r="E100" s="17">
        <f>단가대비표!O8</f>
        <v>0</v>
      </c>
      <c r="F100" s="18">
        <f t="shared" ref="F100:F106" si="23">TRUNC(E100*D100,1)</f>
        <v>0</v>
      </c>
      <c r="G100" s="17">
        <f>단가대비표!P8</f>
        <v>0</v>
      </c>
      <c r="H100" s="18">
        <f t="shared" ref="H100:H106" si="24">TRUNC(G100*D100,1)</f>
        <v>0</v>
      </c>
      <c r="I100" s="17">
        <f>단가대비표!V8</f>
        <v>0</v>
      </c>
      <c r="J100" s="18">
        <f t="shared" ref="J100:J106" si="25">TRUNC(I100*D100,1)</f>
        <v>0</v>
      </c>
      <c r="K100" s="17">
        <f t="shared" ref="K100:L106" si="26">TRUNC(E100+G100+I100,1)</f>
        <v>0</v>
      </c>
      <c r="L100" s="18">
        <f t="shared" si="26"/>
        <v>0</v>
      </c>
      <c r="M100" s="10" t="s">
        <v>52</v>
      </c>
      <c r="N100" s="2" t="s">
        <v>110</v>
      </c>
      <c r="O100" s="2" t="s">
        <v>456</v>
      </c>
      <c r="P100" s="2" t="s">
        <v>67</v>
      </c>
      <c r="Q100" s="2" t="s">
        <v>67</v>
      </c>
      <c r="R100" s="2" t="s">
        <v>66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506</v>
      </c>
      <c r="AX100" s="2" t="s">
        <v>52</v>
      </c>
      <c r="AY100" s="2" t="s">
        <v>52</v>
      </c>
    </row>
    <row r="101" spans="1:51" ht="30" customHeight="1">
      <c r="A101" s="10" t="s">
        <v>458</v>
      </c>
      <c r="B101" s="10" t="s">
        <v>459</v>
      </c>
      <c r="C101" s="10" t="s">
        <v>143</v>
      </c>
      <c r="D101" s="11">
        <v>1</v>
      </c>
      <c r="E101" s="17">
        <f>단가대비표!O12</f>
        <v>0</v>
      </c>
      <c r="F101" s="18">
        <f t="shared" si="23"/>
        <v>0</v>
      </c>
      <c r="G101" s="17">
        <f>단가대비표!P12</f>
        <v>0</v>
      </c>
      <c r="H101" s="18">
        <f t="shared" si="24"/>
        <v>0</v>
      </c>
      <c r="I101" s="17">
        <f>단가대비표!V12</f>
        <v>0</v>
      </c>
      <c r="J101" s="18">
        <f t="shared" si="25"/>
        <v>0</v>
      </c>
      <c r="K101" s="17">
        <f t="shared" si="26"/>
        <v>0</v>
      </c>
      <c r="L101" s="18">
        <f t="shared" si="26"/>
        <v>0</v>
      </c>
      <c r="M101" s="10" t="s">
        <v>52</v>
      </c>
      <c r="N101" s="2" t="s">
        <v>110</v>
      </c>
      <c r="O101" s="2" t="s">
        <v>460</v>
      </c>
      <c r="P101" s="2" t="s">
        <v>67</v>
      </c>
      <c r="Q101" s="2" t="s">
        <v>67</v>
      </c>
      <c r="R101" s="2" t="s">
        <v>66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507</v>
      </c>
      <c r="AX101" s="2" t="s">
        <v>52</v>
      </c>
      <c r="AY101" s="2" t="s">
        <v>52</v>
      </c>
    </row>
    <row r="102" spans="1:51" ht="30" customHeight="1">
      <c r="A102" s="10" t="s">
        <v>462</v>
      </c>
      <c r="B102" s="10" t="s">
        <v>463</v>
      </c>
      <c r="C102" s="10" t="s">
        <v>143</v>
      </c>
      <c r="D102" s="11">
        <v>2</v>
      </c>
      <c r="E102" s="17">
        <f>단가대비표!O9</f>
        <v>0</v>
      </c>
      <c r="F102" s="18">
        <f t="shared" si="23"/>
        <v>0</v>
      </c>
      <c r="G102" s="17">
        <f>단가대비표!P9</f>
        <v>0</v>
      </c>
      <c r="H102" s="18">
        <f t="shared" si="24"/>
        <v>0</v>
      </c>
      <c r="I102" s="17">
        <f>단가대비표!V9</f>
        <v>0</v>
      </c>
      <c r="J102" s="18">
        <f t="shared" si="25"/>
        <v>0</v>
      </c>
      <c r="K102" s="17">
        <f t="shared" si="26"/>
        <v>0</v>
      </c>
      <c r="L102" s="18">
        <f t="shared" si="26"/>
        <v>0</v>
      </c>
      <c r="M102" s="10" t="s">
        <v>52</v>
      </c>
      <c r="N102" s="2" t="s">
        <v>110</v>
      </c>
      <c r="O102" s="2" t="s">
        <v>464</v>
      </c>
      <c r="P102" s="2" t="s">
        <v>67</v>
      </c>
      <c r="Q102" s="2" t="s">
        <v>67</v>
      </c>
      <c r="R102" s="2" t="s">
        <v>66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508</v>
      </c>
      <c r="AX102" s="2" t="s">
        <v>52</v>
      </c>
      <c r="AY102" s="2" t="s">
        <v>52</v>
      </c>
    </row>
    <row r="103" spans="1:51" ht="30" customHeight="1">
      <c r="A103" s="10" t="s">
        <v>466</v>
      </c>
      <c r="B103" s="10" t="s">
        <v>467</v>
      </c>
      <c r="C103" s="10" t="s">
        <v>143</v>
      </c>
      <c r="D103" s="11">
        <v>2</v>
      </c>
      <c r="E103" s="17">
        <f>단가대비표!O10</f>
        <v>0</v>
      </c>
      <c r="F103" s="18">
        <f t="shared" si="23"/>
        <v>0</v>
      </c>
      <c r="G103" s="17">
        <f>단가대비표!P10</f>
        <v>0</v>
      </c>
      <c r="H103" s="18">
        <f t="shared" si="24"/>
        <v>0</v>
      </c>
      <c r="I103" s="17">
        <f>단가대비표!V10</f>
        <v>0</v>
      </c>
      <c r="J103" s="18">
        <f t="shared" si="25"/>
        <v>0</v>
      </c>
      <c r="K103" s="17">
        <f t="shared" si="26"/>
        <v>0</v>
      </c>
      <c r="L103" s="18">
        <f t="shared" si="26"/>
        <v>0</v>
      </c>
      <c r="M103" s="10" t="s">
        <v>52</v>
      </c>
      <c r="N103" s="2" t="s">
        <v>110</v>
      </c>
      <c r="O103" s="2" t="s">
        <v>468</v>
      </c>
      <c r="P103" s="2" t="s">
        <v>67</v>
      </c>
      <c r="Q103" s="2" t="s">
        <v>67</v>
      </c>
      <c r="R103" s="2" t="s">
        <v>66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509</v>
      </c>
      <c r="AX103" s="2" t="s">
        <v>52</v>
      </c>
      <c r="AY103" s="2" t="s">
        <v>52</v>
      </c>
    </row>
    <row r="104" spans="1:51" ht="30" customHeight="1">
      <c r="A104" s="10" t="s">
        <v>222</v>
      </c>
      <c r="B104" s="10" t="s">
        <v>510</v>
      </c>
      <c r="C104" s="10" t="s">
        <v>143</v>
      </c>
      <c r="D104" s="11">
        <v>1</v>
      </c>
      <c r="E104" s="17">
        <f>단가대비표!O47</f>
        <v>0</v>
      </c>
      <c r="F104" s="18">
        <f t="shared" si="23"/>
        <v>0</v>
      </c>
      <c r="G104" s="17">
        <f>단가대비표!P47</f>
        <v>0</v>
      </c>
      <c r="H104" s="18">
        <f t="shared" si="24"/>
        <v>0</v>
      </c>
      <c r="I104" s="17">
        <f>단가대비표!V47</f>
        <v>0</v>
      </c>
      <c r="J104" s="18">
        <f t="shared" si="25"/>
        <v>0</v>
      </c>
      <c r="K104" s="17">
        <f t="shared" si="26"/>
        <v>0</v>
      </c>
      <c r="L104" s="18">
        <f t="shared" si="26"/>
        <v>0</v>
      </c>
      <c r="M104" s="10" t="s">
        <v>52</v>
      </c>
      <c r="N104" s="2" t="s">
        <v>110</v>
      </c>
      <c r="O104" s="2" t="s">
        <v>511</v>
      </c>
      <c r="P104" s="2" t="s">
        <v>67</v>
      </c>
      <c r="Q104" s="2" t="s">
        <v>67</v>
      </c>
      <c r="R104" s="2" t="s">
        <v>66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512</v>
      </c>
      <c r="AX104" s="2" t="s">
        <v>52</v>
      </c>
      <c r="AY104" s="2" t="s">
        <v>52</v>
      </c>
    </row>
    <row r="105" spans="1:51" ht="30" customHeight="1">
      <c r="A105" s="10" t="s">
        <v>392</v>
      </c>
      <c r="B105" s="10" t="s">
        <v>393</v>
      </c>
      <c r="C105" s="10" t="s">
        <v>394</v>
      </c>
      <c r="D105" s="11">
        <v>5.3999999999999999E-2</v>
      </c>
      <c r="E105" s="17">
        <f>단가대비표!O73</f>
        <v>0</v>
      </c>
      <c r="F105" s="18">
        <f t="shared" si="23"/>
        <v>0</v>
      </c>
      <c r="G105" s="17">
        <f>단가대비표!P73</f>
        <v>0</v>
      </c>
      <c r="H105" s="18">
        <f t="shared" si="24"/>
        <v>0</v>
      </c>
      <c r="I105" s="17">
        <f>단가대비표!V73</f>
        <v>0</v>
      </c>
      <c r="J105" s="18">
        <f t="shared" si="25"/>
        <v>0</v>
      </c>
      <c r="K105" s="17">
        <f t="shared" si="26"/>
        <v>0</v>
      </c>
      <c r="L105" s="18">
        <f t="shared" si="26"/>
        <v>0</v>
      </c>
      <c r="M105" s="10" t="s">
        <v>52</v>
      </c>
      <c r="N105" s="2" t="s">
        <v>110</v>
      </c>
      <c r="O105" s="2" t="s">
        <v>395</v>
      </c>
      <c r="P105" s="2" t="s">
        <v>67</v>
      </c>
      <c r="Q105" s="2" t="s">
        <v>67</v>
      </c>
      <c r="R105" s="2" t="s">
        <v>66</v>
      </c>
      <c r="S105" s="3"/>
      <c r="T105" s="3"/>
      <c r="U105" s="3"/>
      <c r="V105" s="3">
        <v>1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513</v>
      </c>
      <c r="AX105" s="2" t="s">
        <v>52</v>
      </c>
      <c r="AY105" s="2" t="s">
        <v>52</v>
      </c>
    </row>
    <row r="106" spans="1:51" ht="30" customHeight="1">
      <c r="A106" s="10" t="s">
        <v>397</v>
      </c>
      <c r="B106" s="10" t="s">
        <v>398</v>
      </c>
      <c r="C106" s="10" t="s">
        <v>335</v>
      </c>
      <c r="D106" s="11">
        <v>1</v>
      </c>
      <c r="E106" s="17">
        <f>TRUNC(SUMIF(V100:V106, RIGHTB(O106, 1), H100:H106)*U106, 2)</f>
        <v>0</v>
      </c>
      <c r="F106" s="18">
        <f t="shared" si="23"/>
        <v>0</v>
      </c>
      <c r="G106" s="17">
        <v>0</v>
      </c>
      <c r="H106" s="18">
        <f t="shared" si="24"/>
        <v>0</v>
      </c>
      <c r="I106" s="17">
        <v>0</v>
      </c>
      <c r="J106" s="18">
        <f t="shared" si="25"/>
        <v>0</v>
      </c>
      <c r="K106" s="17">
        <f t="shared" si="26"/>
        <v>0</v>
      </c>
      <c r="L106" s="18">
        <f t="shared" si="26"/>
        <v>0</v>
      </c>
      <c r="M106" s="10" t="s">
        <v>52</v>
      </c>
      <c r="N106" s="2" t="s">
        <v>110</v>
      </c>
      <c r="O106" s="2" t="s">
        <v>386</v>
      </c>
      <c r="P106" s="2" t="s">
        <v>67</v>
      </c>
      <c r="Q106" s="2" t="s">
        <v>67</v>
      </c>
      <c r="R106" s="2" t="s">
        <v>67</v>
      </c>
      <c r="S106" s="3">
        <v>1</v>
      </c>
      <c r="T106" s="3">
        <v>0</v>
      </c>
      <c r="U106" s="3">
        <v>0.03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514</v>
      </c>
      <c r="AX106" s="2" t="s">
        <v>52</v>
      </c>
      <c r="AY106" s="2" t="s">
        <v>52</v>
      </c>
    </row>
    <row r="107" spans="1:51" ht="30" customHeight="1">
      <c r="A107" s="10" t="s">
        <v>401</v>
      </c>
      <c r="B107" s="10" t="s">
        <v>52</v>
      </c>
      <c r="C107" s="10" t="s">
        <v>52</v>
      </c>
      <c r="D107" s="11"/>
      <c r="E107" s="17"/>
      <c r="F107" s="18">
        <f>TRUNC(SUMIF(N100:N106, N99, F100:F106),0)</f>
        <v>0</v>
      </c>
      <c r="G107" s="17"/>
      <c r="H107" s="18">
        <f>TRUNC(SUMIF(N100:N106, N99, H100:H106),0)</f>
        <v>0</v>
      </c>
      <c r="I107" s="17"/>
      <c r="J107" s="18">
        <f>TRUNC(SUMIF(N100:N106, N99, J100:J106),0)</f>
        <v>0</v>
      </c>
      <c r="K107" s="17"/>
      <c r="L107" s="18">
        <f>F107+H107+J107</f>
        <v>0</v>
      </c>
      <c r="M107" s="10" t="s">
        <v>52</v>
      </c>
      <c r="N107" s="2" t="s">
        <v>289</v>
      </c>
      <c r="O107" s="2" t="s">
        <v>289</v>
      </c>
      <c r="P107" s="2" t="s">
        <v>52</v>
      </c>
      <c r="Q107" s="2" t="s">
        <v>52</v>
      </c>
      <c r="R107" s="2" t="s">
        <v>52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52</v>
      </c>
      <c r="AX107" s="2" t="s">
        <v>52</v>
      </c>
      <c r="AY107" s="2" t="s">
        <v>52</v>
      </c>
    </row>
    <row r="108" spans="1:51" ht="30" customHeight="1">
      <c r="A108" s="11"/>
      <c r="B108" s="11"/>
      <c r="C108" s="11"/>
      <c r="D108" s="11"/>
      <c r="E108" s="17"/>
      <c r="F108" s="18"/>
      <c r="G108" s="17"/>
      <c r="H108" s="18"/>
      <c r="I108" s="17"/>
      <c r="J108" s="18"/>
      <c r="K108" s="17"/>
      <c r="L108" s="18"/>
      <c r="M108" s="11"/>
    </row>
    <row r="109" spans="1:51" ht="30" customHeight="1">
      <c r="A109" s="66" t="s">
        <v>515</v>
      </c>
      <c r="B109" s="66"/>
      <c r="C109" s="66"/>
      <c r="D109" s="66"/>
      <c r="E109" s="67"/>
      <c r="F109" s="68"/>
      <c r="G109" s="67"/>
      <c r="H109" s="68"/>
      <c r="I109" s="67"/>
      <c r="J109" s="68"/>
      <c r="K109" s="67"/>
      <c r="L109" s="68"/>
      <c r="M109" s="66"/>
      <c r="N109" s="1" t="s">
        <v>115</v>
      </c>
    </row>
    <row r="110" spans="1:51" ht="30" customHeight="1">
      <c r="A110" s="10" t="s">
        <v>454</v>
      </c>
      <c r="B110" s="10" t="s">
        <v>455</v>
      </c>
      <c r="C110" s="10" t="s">
        <v>143</v>
      </c>
      <c r="D110" s="11">
        <v>2</v>
      </c>
      <c r="E110" s="17">
        <f>단가대비표!O8</f>
        <v>0</v>
      </c>
      <c r="F110" s="18">
        <f t="shared" ref="F110:F116" si="27">TRUNC(E110*D110,1)</f>
        <v>0</v>
      </c>
      <c r="G110" s="17">
        <f>단가대비표!P8</f>
        <v>0</v>
      </c>
      <c r="H110" s="18">
        <f t="shared" ref="H110:H116" si="28">TRUNC(G110*D110,1)</f>
        <v>0</v>
      </c>
      <c r="I110" s="17">
        <f>단가대비표!V8</f>
        <v>0</v>
      </c>
      <c r="J110" s="18">
        <f t="shared" ref="J110:J116" si="29">TRUNC(I110*D110,1)</f>
        <v>0</v>
      </c>
      <c r="K110" s="17">
        <f t="shared" ref="K110:L116" si="30">TRUNC(E110+G110+I110,1)</f>
        <v>0</v>
      </c>
      <c r="L110" s="18">
        <f t="shared" si="30"/>
        <v>0</v>
      </c>
      <c r="M110" s="10" t="s">
        <v>52</v>
      </c>
      <c r="N110" s="2" t="s">
        <v>115</v>
      </c>
      <c r="O110" s="2" t="s">
        <v>456</v>
      </c>
      <c r="P110" s="2" t="s">
        <v>67</v>
      </c>
      <c r="Q110" s="2" t="s">
        <v>67</v>
      </c>
      <c r="R110" s="2" t="s">
        <v>66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516</v>
      </c>
      <c r="AX110" s="2" t="s">
        <v>52</v>
      </c>
      <c r="AY110" s="2" t="s">
        <v>52</v>
      </c>
    </row>
    <row r="111" spans="1:51" ht="30" customHeight="1">
      <c r="A111" s="10" t="s">
        <v>517</v>
      </c>
      <c r="B111" s="10" t="s">
        <v>518</v>
      </c>
      <c r="C111" s="10" t="s">
        <v>63</v>
      </c>
      <c r="D111" s="11">
        <v>0.4</v>
      </c>
      <c r="E111" s="17">
        <f>단가대비표!O30</f>
        <v>0</v>
      </c>
      <c r="F111" s="18">
        <f t="shared" si="27"/>
        <v>0</v>
      </c>
      <c r="G111" s="17">
        <f>단가대비표!P30</f>
        <v>0</v>
      </c>
      <c r="H111" s="18">
        <f t="shared" si="28"/>
        <v>0</v>
      </c>
      <c r="I111" s="17">
        <f>단가대비표!V30</f>
        <v>0</v>
      </c>
      <c r="J111" s="18">
        <f t="shared" si="29"/>
        <v>0</v>
      </c>
      <c r="K111" s="17">
        <f t="shared" si="30"/>
        <v>0</v>
      </c>
      <c r="L111" s="18">
        <f t="shared" si="30"/>
        <v>0</v>
      </c>
      <c r="M111" s="10" t="s">
        <v>52</v>
      </c>
      <c r="N111" s="2" t="s">
        <v>115</v>
      </c>
      <c r="O111" s="2" t="s">
        <v>519</v>
      </c>
      <c r="P111" s="2" t="s">
        <v>67</v>
      </c>
      <c r="Q111" s="2" t="s">
        <v>67</v>
      </c>
      <c r="R111" s="2" t="s">
        <v>66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520</v>
      </c>
      <c r="AX111" s="2" t="s">
        <v>52</v>
      </c>
      <c r="AY111" s="2" t="s">
        <v>52</v>
      </c>
    </row>
    <row r="112" spans="1:51" ht="30" customHeight="1">
      <c r="A112" s="10" t="s">
        <v>458</v>
      </c>
      <c r="B112" s="10" t="s">
        <v>459</v>
      </c>
      <c r="C112" s="10" t="s">
        <v>143</v>
      </c>
      <c r="D112" s="11">
        <v>2</v>
      </c>
      <c r="E112" s="17">
        <f>단가대비표!O12</f>
        <v>0</v>
      </c>
      <c r="F112" s="18">
        <f t="shared" si="27"/>
        <v>0</v>
      </c>
      <c r="G112" s="17">
        <f>단가대비표!P12</f>
        <v>0</v>
      </c>
      <c r="H112" s="18">
        <f t="shared" si="28"/>
        <v>0</v>
      </c>
      <c r="I112" s="17">
        <f>단가대비표!V12</f>
        <v>0</v>
      </c>
      <c r="J112" s="18">
        <f t="shared" si="29"/>
        <v>0</v>
      </c>
      <c r="K112" s="17">
        <f t="shared" si="30"/>
        <v>0</v>
      </c>
      <c r="L112" s="18">
        <f t="shared" si="30"/>
        <v>0</v>
      </c>
      <c r="M112" s="10" t="s">
        <v>52</v>
      </c>
      <c r="N112" s="2" t="s">
        <v>115</v>
      </c>
      <c r="O112" s="2" t="s">
        <v>460</v>
      </c>
      <c r="P112" s="2" t="s">
        <v>67</v>
      </c>
      <c r="Q112" s="2" t="s">
        <v>67</v>
      </c>
      <c r="R112" s="2" t="s">
        <v>66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521</v>
      </c>
      <c r="AX112" s="2" t="s">
        <v>52</v>
      </c>
      <c r="AY112" s="2" t="s">
        <v>52</v>
      </c>
    </row>
    <row r="113" spans="1:51" ht="30" customHeight="1">
      <c r="A113" s="10" t="s">
        <v>462</v>
      </c>
      <c r="B113" s="10" t="s">
        <v>463</v>
      </c>
      <c r="C113" s="10" t="s">
        <v>143</v>
      </c>
      <c r="D113" s="11">
        <v>4</v>
      </c>
      <c r="E113" s="17">
        <f>단가대비표!O9</f>
        <v>0</v>
      </c>
      <c r="F113" s="18">
        <f t="shared" si="27"/>
        <v>0</v>
      </c>
      <c r="G113" s="17">
        <f>단가대비표!P9</f>
        <v>0</v>
      </c>
      <c r="H113" s="18">
        <f t="shared" si="28"/>
        <v>0</v>
      </c>
      <c r="I113" s="17">
        <f>단가대비표!V9</f>
        <v>0</v>
      </c>
      <c r="J113" s="18">
        <f t="shared" si="29"/>
        <v>0</v>
      </c>
      <c r="K113" s="17">
        <f t="shared" si="30"/>
        <v>0</v>
      </c>
      <c r="L113" s="18">
        <f t="shared" si="30"/>
        <v>0</v>
      </c>
      <c r="M113" s="10" t="s">
        <v>52</v>
      </c>
      <c r="N113" s="2" t="s">
        <v>115</v>
      </c>
      <c r="O113" s="2" t="s">
        <v>464</v>
      </c>
      <c r="P113" s="2" t="s">
        <v>67</v>
      </c>
      <c r="Q113" s="2" t="s">
        <v>67</v>
      </c>
      <c r="R113" s="2" t="s">
        <v>66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522</v>
      </c>
      <c r="AX113" s="2" t="s">
        <v>52</v>
      </c>
      <c r="AY113" s="2" t="s">
        <v>52</v>
      </c>
    </row>
    <row r="114" spans="1:51" ht="30" customHeight="1">
      <c r="A114" s="10" t="s">
        <v>466</v>
      </c>
      <c r="B114" s="10" t="s">
        <v>467</v>
      </c>
      <c r="C114" s="10" t="s">
        <v>143</v>
      </c>
      <c r="D114" s="11">
        <v>4</v>
      </c>
      <c r="E114" s="17">
        <f>단가대비표!O10</f>
        <v>0</v>
      </c>
      <c r="F114" s="18">
        <f t="shared" si="27"/>
        <v>0</v>
      </c>
      <c r="G114" s="17">
        <f>단가대비표!P10</f>
        <v>0</v>
      </c>
      <c r="H114" s="18">
        <f t="shared" si="28"/>
        <v>0</v>
      </c>
      <c r="I114" s="17">
        <f>단가대비표!V10</f>
        <v>0</v>
      </c>
      <c r="J114" s="18">
        <f t="shared" si="29"/>
        <v>0</v>
      </c>
      <c r="K114" s="17">
        <f t="shared" si="30"/>
        <v>0</v>
      </c>
      <c r="L114" s="18">
        <f t="shared" si="30"/>
        <v>0</v>
      </c>
      <c r="M114" s="10" t="s">
        <v>52</v>
      </c>
      <c r="N114" s="2" t="s">
        <v>115</v>
      </c>
      <c r="O114" s="2" t="s">
        <v>468</v>
      </c>
      <c r="P114" s="2" t="s">
        <v>67</v>
      </c>
      <c r="Q114" s="2" t="s">
        <v>67</v>
      </c>
      <c r="R114" s="2" t="s">
        <v>66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523</v>
      </c>
      <c r="AX114" s="2" t="s">
        <v>52</v>
      </c>
      <c r="AY114" s="2" t="s">
        <v>52</v>
      </c>
    </row>
    <row r="115" spans="1:51" ht="30" customHeight="1">
      <c r="A115" s="10" t="s">
        <v>392</v>
      </c>
      <c r="B115" s="10" t="s">
        <v>393</v>
      </c>
      <c r="C115" s="10" t="s">
        <v>394</v>
      </c>
      <c r="D115" s="26">
        <v>0.108</v>
      </c>
      <c r="E115" s="17">
        <f>단가대비표!O73</f>
        <v>0</v>
      </c>
      <c r="F115" s="18">
        <f t="shared" si="27"/>
        <v>0</v>
      </c>
      <c r="G115" s="17">
        <f>단가대비표!P73</f>
        <v>0</v>
      </c>
      <c r="H115" s="18">
        <f t="shared" si="28"/>
        <v>0</v>
      </c>
      <c r="I115" s="17">
        <f>단가대비표!V73</f>
        <v>0</v>
      </c>
      <c r="J115" s="18">
        <f t="shared" si="29"/>
        <v>0</v>
      </c>
      <c r="K115" s="17">
        <f t="shared" si="30"/>
        <v>0</v>
      </c>
      <c r="L115" s="18">
        <f t="shared" si="30"/>
        <v>0</v>
      </c>
      <c r="M115" s="10" t="s">
        <v>52</v>
      </c>
      <c r="N115" s="2" t="s">
        <v>115</v>
      </c>
      <c r="O115" s="2" t="s">
        <v>395</v>
      </c>
      <c r="P115" s="2" t="s">
        <v>67</v>
      </c>
      <c r="Q115" s="2" t="s">
        <v>67</v>
      </c>
      <c r="R115" s="2" t="s">
        <v>66</v>
      </c>
      <c r="S115" s="3"/>
      <c r="T115" s="3"/>
      <c r="U115" s="3"/>
      <c r="V115" s="3">
        <v>1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524</v>
      </c>
      <c r="AX115" s="2" t="s">
        <v>52</v>
      </c>
      <c r="AY115" s="2" t="s">
        <v>52</v>
      </c>
    </row>
    <row r="116" spans="1:51" ht="30" customHeight="1">
      <c r="A116" s="10" t="s">
        <v>397</v>
      </c>
      <c r="B116" s="10" t="s">
        <v>398</v>
      </c>
      <c r="C116" s="10" t="s">
        <v>335</v>
      </c>
      <c r="D116" s="11">
        <v>1</v>
      </c>
      <c r="E116" s="17">
        <f>TRUNC(SUMIF(V110:V116, RIGHTB(O116, 1), H110:H116)*U116, 2)</f>
        <v>0</v>
      </c>
      <c r="F116" s="18">
        <f t="shared" si="27"/>
        <v>0</v>
      </c>
      <c r="G116" s="17">
        <v>0</v>
      </c>
      <c r="H116" s="18">
        <f t="shared" si="28"/>
        <v>0</v>
      </c>
      <c r="I116" s="17">
        <v>0</v>
      </c>
      <c r="J116" s="18">
        <f t="shared" si="29"/>
        <v>0</v>
      </c>
      <c r="K116" s="17">
        <f t="shared" si="30"/>
        <v>0</v>
      </c>
      <c r="L116" s="18">
        <f t="shared" si="30"/>
        <v>0</v>
      </c>
      <c r="M116" s="10" t="s">
        <v>52</v>
      </c>
      <c r="N116" s="2" t="s">
        <v>115</v>
      </c>
      <c r="O116" s="2" t="s">
        <v>386</v>
      </c>
      <c r="P116" s="2" t="s">
        <v>67</v>
      </c>
      <c r="Q116" s="2" t="s">
        <v>67</v>
      </c>
      <c r="R116" s="2" t="s">
        <v>67</v>
      </c>
      <c r="S116" s="3">
        <v>1</v>
      </c>
      <c r="T116" s="3">
        <v>0</v>
      </c>
      <c r="U116" s="3">
        <v>0.03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525</v>
      </c>
      <c r="AX116" s="2" t="s">
        <v>52</v>
      </c>
      <c r="AY116" s="2" t="s">
        <v>52</v>
      </c>
    </row>
    <row r="117" spans="1:51" ht="30" customHeight="1">
      <c r="A117" s="10" t="s">
        <v>401</v>
      </c>
      <c r="B117" s="10" t="s">
        <v>52</v>
      </c>
      <c r="C117" s="10" t="s">
        <v>52</v>
      </c>
      <c r="D117" s="11"/>
      <c r="E117" s="17"/>
      <c r="F117" s="18">
        <f>TRUNC(SUMIF(N110:N116, N109, F110:F116),0)</f>
        <v>0</v>
      </c>
      <c r="G117" s="17"/>
      <c r="H117" s="18">
        <f>TRUNC(SUMIF(N110:N116, N109, H110:H116),0)</f>
        <v>0</v>
      </c>
      <c r="I117" s="17"/>
      <c r="J117" s="18">
        <f>TRUNC(SUMIF(N110:N116, N109, J110:J116),0)</f>
        <v>0</v>
      </c>
      <c r="K117" s="17"/>
      <c r="L117" s="18">
        <f>F117+H117+J117</f>
        <v>0</v>
      </c>
      <c r="M117" s="10" t="s">
        <v>52</v>
      </c>
      <c r="N117" s="2" t="s">
        <v>289</v>
      </c>
      <c r="O117" s="2" t="s">
        <v>289</v>
      </c>
      <c r="P117" s="2" t="s">
        <v>52</v>
      </c>
      <c r="Q117" s="2" t="s">
        <v>52</v>
      </c>
      <c r="R117" s="2" t="s">
        <v>52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52</v>
      </c>
      <c r="AX117" s="2" t="s">
        <v>52</v>
      </c>
      <c r="AY117" s="2" t="s">
        <v>52</v>
      </c>
    </row>
    <row r="118" spans="1:51" ht="30" customHeight="1">
      <c r="A118" s="11"/>
      <c r="B118" s="11"/>
      <c r="C118" s="11"/>
      <c r="D118" s="11"/>
      <c r="E118" s="17"/>
      <c r="F118" s="18"/>
      <c r="G118" s="17"/>
      <c r="H118" s="18"/>
      <c r="I118" s="17"/>
      <c r="J118" s="18"/>
      <c r="K118" s="17"/>
      <c r="L118" s="18"/>
      <c r="M118" s="11"/>
    </row>
    <row r="119" spans="1:51" ht="30" customHeight="1">
      <c r="A119" s="66" t="s">
        <v>526</v>
      </c>
      <c r="B119" s="66"/>
      <c r="C119" s="66"/>
      <c r="D119" s="66"/>
      <c r="E119" s="67"/>
      <c r="F119" s="68"/>
      <c r="G119" s="67"/>
      <c r="H119" s="68"/>
      <c r="I119" s="67"/>
      <c r="J119" s="68"/>
      <c r="K119" s="67"/>
      <c r="L119" s="68"/>
      <c r="M119" s="66"/>
      <c r="N119" s="1" t="s">
        <v>119</v>
      </c>
    </row>
    <row r="120" spans="1:51" ht="30" customHeight="1">
      <c r="A120" s="10" t="s">
        <v>517</v>
      </c>
      <c r="B120" s="10" t="s">
        <v>518</v>
      </c>
      <c r="C120" s="10" t="s">
        <v>63</v>
      </c>
      <c r="D120" s="11">
        <v>0.4</v>
      </c>
      <c r="E120" s="17">
        <f>단가대비표!O30</f>
        <v>0</v>
      </c>
      <c r="F120" s="18">
        <f t="shared" ref="F120:F125" si="31">TRUNC(E120*D120,1)</f>
        <v>0</v>
      </c>
      <c r="G120" s="17">
        <f>단가대비표!P30</f>
        <v>0</v>
      </c>
      <c r="H120" s="18">
        <f t="shared" ref="H120:H125" si="32">TRUNC(G120*D120,1)</f>
        <v>0</v>
      </c>
      <c r="I120" s="17">
        <f>단가대비표!V30</f>
        <v>0</v>
      </c>
      <c r="J120" s="18">
        <f t="shared" ref="J120:J125" si="33">TRUNC(I120*D120,1)</f>
        <v>0</v>
      </c>
      <c r="K120" s="17">
        <f t="shared" ref="K120:L125" si="34">TRUNC(E120+G120+I120,1)</f>
        <v>0</v>
      </c>
      <c r="L120" s="18">
        <f t="shared" si="34"/>
        <v>0</v>
      </c>
      <c r="M120" s="10" t="s">
        <v>52</v>
      </c>
      <c r="N120" s="2" t="s">
        <v>119</v>
      </c>
      <c r="O120" s="2" t="s">
        <v>519</v>
      </c>
      <c r="P120" s="2" t="s">
        <v>67</v>
      </c>
      <c r="Q120" s="2" t="s">
        <v>67</v>
      </c>
      <c r="R120" s="2" t="s">
        <v>66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528</v>
      </c>
      <c r="AX120" s="2" t="s">
        <v>52</v>
      </c>
      <c r="AY120" s="2" t="s">
        <v>52</v>
      </c>
    </row>
    <row r="121" spans="1:51" ht="30" customHeight="1">
      <c r="A121" s="10" t="s">
        <v>529</v>
      </c>
      <c r="B121" s="10" t="s">
        <v>530</v>
      </c>
      <c r="C121" s="10" t="s">
        <v>143</v>
      </c>
      <c r="D121" s="11">
        <v>2</v>
      </c>
      <c r="E121" s="17">
        <f>단가대비표!O11</f>
        <v>0</v>
      </c>
      <c r="F121" s="18">
        <f t="shared" si="31"/>
        <v>0</v>
      </c>
      <c r="G121" s="17">
        <f>단가대비표!P11</f>
        <v>0</v>
      </c>
      <c r="H121" s="18">
        <f t="shared" si="32"/>
        <v>0</v>
      </c>
      <c r="I121" s="17">
        <f>단가대비표!V11</f>
        <v>0</v>
      </c>
      <c r="J121" s="18">
        <f t="shared" si="33"/>
        <v>0</v>
      </c>
      <c r="K121" s="17">
        <f t="shared" si="34"/>
        <v>0</v>
      </c>
      <c r="L121" s="18">
        <f t="shared" si="34"/>
        <v>0</v>
      </c>
      <c r="M121" s="10" t="s">
        <v>52</v>
      </c>
      <c r="N121" s="2" t="s">
        <v>119</v>
      </c>
      <c r="O121" s="2" t="s">
        <v>531</v>
      </c>
      <c r="P121" s="2" t="s">
        <v>67</v>
      </c>
      <c r="Q121" s="2" t="s">
        <v>67</v>
      </c>
      <c r="R121" s="2" t="s">
        <v>66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532</v>
      </c>
      <c r="AX121" s="2" t="s">
        <v>52</v>
      </c>
      <c r="AY121" s="2" t="s">
        <v>52</v>
      </c>
    </row>
    <row r="122" spans="1:51" ht="30" customHeight="1">
      <c r="A122" s="10" t="s">
        <v>462</v>
      </c>
      <c r="B122" s="10" t="s">
        <v>463</v>
      </c>
      <c r="C122" s="10" t="s">
        <v>143</v>
      </c>
      <c r="D122" s="11">
        <v>2</v>
      </c>
      <c r="E122" s="17">
        <f>단가대비표!O9</f>
        <v>0</v>
      </c>
      <c r="F122" s="18">
        <f t="shared" si="31"/>
        <v>0</v>
      </c>
      <c r="G122" s="17">
        <f>단가대비표!P9</f>
        <v>0</v>
      </c>
      <c r="H122" s="18">
        <f t="shared" si="32"/>
        <v>0</v>
      </c>
      <c r="I122" s="17">
        <f>단가대비표!V9</f>
        <v>0</v>
      </c>
      <c r="J122" s="18">
        <f t="shared" si="33"/>
        <v>0</v>
      </c>
      <c r="K122" s="17">
        <f t="shared" si="34"/>
        <v>0</v>
      </c>
      <c r="L122" s="18">
        <f t="shared" si="34"/>
        <v>0</v>
      </c>
      <c r="M122" s="10" t="s">
        <v>52</v>
      </c>
      <c r="N122" s="2" t="s">
        <v>119</v>
      </c>
      <c r="O122" s="2" t="s">
        <v>464</v>
      </c>
      <c r="P122" s="2" t="s">
        <v>67</v>
      </c>
      <c r="Q122" s="2" t="s">
        <v>67</v>
      </c>
      <c r="R122" s="2" t="s">
        <v>66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533</v>
      </c>
      <c r="AX122" s="2" t="s">
        <v>52</v>
      </c>
      <c r="AY122" s="2" t="s">
        <v>52</v>
      </c>
    </row>
    <row r="123" spans="1:51" ht="30" customHeight="1">
      <c r="A123" s="10" t="s">
        <v>466</v>
      </c>
      <c r="B123" s="10" t="s">
        <v>467</v>
      </c>
      <c r="C123" s="10" t="s">
        <v>143</v>
      </c>
      <c r="D123" s="11">
        <v>2</v>
      </c>
      <c r="E123" s="17">
        <f>단가대비표!O10</f>
        <v>0</v>
      </c>
      <c r="F123" s="18">
        <f t="shared" si="31"/>
        <v>0</v>
      </c>
      <c r="G123" s="17">
        <f>단가대비표!P10</f>
        <v>0</v>
      </c>
      <c r="H123" s="18">
        <f t="shared" si="32"/>
        <v>0</v>
      </c>
      <c r="I123" s="17">
        <f>단가대비표!V10</f>
        <v>0</v>
      </c>
      <c r="J123" s="18">
        <f t="shared" si="33"/>
        <v>0</v>
      </c>
      <c r="K123" s="17">
        <f t="shared" si="34"/>
        <v>0</v>
      </c>
      <c r="L123" s="18">
        <f t="shared" si="34"/>
        <v>0</v>
      </c>
      <c r="M123" s="10" t="s">
        <v>52</v>
      </c>
      <c r="N123" s="2" t="s">
        <v>119</v>
      </c>
      <c r="O123" s="2" t="s">
        <v>468</v>
      </c>
      <c r="P123" s="2" t="s">
        <v>67</v>
      </c>
      <c r="Q123" s="2" t="s">
        <v>67</v>
      </c>
      <c r="R123" s="2" t="s">
        <v>66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534</v>
      </c>
      <c r="AX123" s="2" t="s">
        <v>52</v>
      </c>
      <c r="AY123" s="2" t="s">
        <v>52</v>
      </c>
    </row>
    <row r="124" spans="1:51" ht="30" customHeight="1">
      <c r="A124" s="10" t="s">
        <v>392</v>
      </c>
      <c r="B124" s="10" t="s">
        <v>393</v>
      </c>
      <c r="C124" s="10" t="s">
        <v>394</v>
      </c>
      <c r="D124" s="26">
        <v>7.1999999999999995E-2</v>
      </c>
      <c r="E124" s="17">
        <f>단가대비표!O73</f>
        <v>0</v>
      </c>
      <c r="F124" s="18">
        <f t="shared" si="31"/>
        <v>0</v>
      </c>
      <c r="G124" s="17">
        <f>단가대비표!P73</f>
        <v>0</v>
      </c>
      <c r="H124" s="18">
        <f t="shared" si="32"/>
        <v>0</v>
      </c>
      <c r="I124" s="17">
        <f>단가대비표!V73</f>
        <v>0</v>
      </c>
      <c r="J124" s="18">
        <f t="shared" si="33"/>
        <v>0</v>
      </c>
      <c r="K124" s="17">
        <f t="shared" si="34"/>
        <v>0</v>
      </c>
      <c r="L124" s="18">
        <f t="shared" si="34"/>
        <v>0</v>
      </c>
      <c r="M124" s="10" t="s">
        <v>52</v>
      </c>
      <c r="N124" s="2" t="s">
        <v>119</v>
      </c>
      <c r="O124" s="2" t="s">
        <v>395</v>
      </c>
      <c r="P124" s="2" t="s">
        <v>67</v>
      </c>
      <c r="Q124" s="2" t="s">
        <v>67</v>
      </c>
      <c r="R124" s="2" t="s">
        <v>66</v>
      </c>
      <c r="S124" s="3"/>
      <c r="T124" s="3"/>
      <c r="U124" s="3"/>
      <c r="V124" s="3">
        <v>1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535</v>
      </c>
      <c r="AX124" s="2" t="s">
        <v>52</v>
      </c>
      <c r="AY124" s="2" t="s">
        <v>52</v>
      </c>
    </row>
    <row r="125" spans="1:51" ht="30" customHeight="1">
      <c r="A125" s="10" t="s">
        <v>397</v>
      </c>
      <c r="B125" s="10" t="s">
        <v>398</v>
      </c>
      <c r="C125" s="10" t="s">
        <v>335</v>
      </c>
      <c r="D125" s="11">
        <v>1</v>
      </c>
      <c r="E125" s="17">
        <f>TRUNC(SUMIF(V120:V125, RIGHTB(O125, 1), H120:H125)*U125, 2)</f>
        <v>0</v>
      </c>
      <c r="F125" s="18">
        <f t="shared" si="31"/>
        <v>0</v>
      </c>
      <c r="G125" s="17">
        <v>0</v>
      </c>
      <c r="H125" s="18">
        <f t="shared" si="32"/>
        <v>0</v>
      </c>
      <c r="I125" s="17">
        <v>0</v>
      </c>
      <c r="J125" s="18">
        <f t="shared" si="33"/>
        <v>0</v>
      </c>
      <c r="K125" s="17">
        <f t="shared" si="34"/>
        <v>0</v>
      </c>
      <c r="L125" s="18">
        <f t="shared" si="34"/>
        <v>0</v>
      </c>
      <c r="M125" s="10" t="s">
        <v>52</v>
      </c>
      <c r="N125" s="2" t="s">
        <v>119</v>
      </c>
      <c r="O125" s="2" t="s">
        <v>386</v>
      </c>
      <c r="P125" s="2" t="s">
        <v>67</v>
      </c>
      <c r="Q125" s="2" t="s">
        <v>67</v>
      </c>
      <c r="R125" s="2" t="s">
        <v>67</v>
      </c>
      <c r="S125" s="3">
        <v>1</v>
      </c>
      <c r="T125" s="3">
        <v>0</v>
      </c>
      <c r="U125" s="3">
        <v>0.03</v>
      </c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536</v>
      </c>
      <c r="AX125" s="2" t="s">
        <v>52</v>
      </c>
      <c r="AY125" s="2" t="s">
        <v>52</v>
      </c>
    </row>
    <row r="126" spans="1:51" ht="30" customHeight="1">
      <c r="A126" s="10" t="s">
        <v>401</v>
      </c>
      <c r="B126" s="10" t="s">
        <v>52</v>
      </c>
      <c r="C126" s="10" t="s">
        <v>52</v>
      </c>
      <c r="D126" s="11"/>
      <c r="E126" s="17"/>
      <c r="F126" s="18">
        <f>TRUNC(SUMIF(N120:N125, N119, F120:F125),0)</f>
        <v>0</v>
      </c>
      <c r="G126" s="17"/>
      <c r="H126" s="18">
        <f>TRUNC(SUMIF(N120:N125, N119, H120:H125),0)</f>
        <v>0</v>
      </c>
      <c r="I126" s="17"/>
      <c r="J126" s="18">
        <f>TRUNC(SUMIF(N120:N125, N119, J120:J125),0)</f>
        <v>0</v>
      </c>
      <c r="K126" s="17"/>
      <c r="L126" s="18">
        <f>F126+H126+J126</f>
        <v>0</v>
      </c>
      <c r="M126" s="10" t="s">
        <v>52</v>
      </c>
      <c r="N126" s="2" t="s">
        <v>289</v>
      </c>
      <c r="O126" s="2" t="s">
        <v>289</v>
      </c>
      <c r="P126" s="2" t="s">
        <v>52</v>
      </c>
      <c r="Q126" s="2" t="s">
        <v>52</v>
      </c>
      <c r="R126" s="2" t="s">
        <v>52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52</v>
      </c>
      <c r="AX126" s="2" t="s">
        <v>52</v>
      </c>
      <c r="AY126" s="2" t="s">
        <v>52</v>
      </c>
    </row>
    <row r="127" spans="1:51" ht="30" customHeight="1">
      <c r="A127" s="11"/>
      <c r="B127" s="11"/>
      <c r="C127" s="11"/>
      <c r="D127" s="11"/>
      <c r="E127" s="17"/>
      <c r="F127" s="18"/>
      <c r="G127" s="17"/>
      <c r="H127" s="18"/>
      <c r="I127" s="17"/>
      <c r="J127" s="18"/>
      <c r="K127" s="17"/>
      <c r="L127" s="18"/>
      <c r="M127" s="11"/>
    </row>
    <row r="128" spans="1:51" ht="30" customHeight="1">
      <c r="A128" s="66" t="s">
        <v>537</v>
      </c>
      <c r="B128" s="66"/>
      <c r="C128" s="66"/>
      <c r="D128" s="66"/>
      <c r="E128" s="67"/>
      <c r="F128" s="68"/>
      <c r="G128" s="67"/>
      <c r="H128" s="68"/>
      <c r="I128" s="67"/>
      <c r="J128" s="68"/>
      <c r="K128" s="67"/>
      <c r="L128" s="68"/>
      <c r="M128" s="66"/>
      <c r="N128" s="1" t="s">
        <v>125</v>
      </c>
    </row>
    <row r="129" spans="1:51" ht="30" customHeight="1">
      <c r="A129" s="10" t="s">
        <v>121</v>
      </c>
      <c r="B129" s="10" t="s">
        <v>122</v>
      </c>
      <c r="C129" s="10" t="s">
        <v>63</v>
      </c>
      <c r="D129" s="11">
        <v>1.1000000000000001</v>
      </c>
      <c r="E129" s="17">
        <f>단가대비표!O5</f>
        <v>0</v>
      </c>
      <c r="F129" s="18">
        <f>TRUNC(E129*D129,1)</f>
        <v>0</v>
      </c>
      <c r="G129" s="17">
        <f>단가대비표!P5</f>
        <v>0</v>
      </c>
      <c r="H129" s="18">
        <f>TRUNC(G129*D129,1)</f>
        <v>0</v>
      </c>
      <c r="I129" s="17">
        <f>단가대비표!V5</f>
        <v>0</v>
      </c>
      <c r="J129" s="18">
        <f>TRUNC(I129*D129,1)</f>
        <v>0</v>
      </c>
      <c r="K129" s="17">
        <f t="shared" ref="K129:L132" si="35">TRUNC(E129+G129+I129,1)</f>
        <v>0</v>
      </c>
      <c r="L129" s="18">
        <f t="shared" si="35"/>
        <v>0</v>
      </c>
      <c r="M129" s="10" t="s">
        <v>52</v>
      </c>
      <c r="N129" s="2" t="s">
        <v>125</v>
      </c>
      <c r="O129" s="2" t="s">
        <v>539</v>
      </c>
      <c r="P129" s="2" t="s">
        <v>67</v>
      </c>
      <c r="Q129" s="2" t="s">
        <v>67</v>
      </c>
      <c r="R129" s="2" t="s">
        <v>66</v>
      </c>
      <c r="S129" s="3"/>
      <c r="T129" s="3"/>
      <c r="U129" s="3"/>
      <c r="V129" s="3">
        <v>1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52</v>
      </c>
      <c r="AW129" s="2" t="s">
        <v>540</v>
      </c>
      <c r="AX129" s="2" t="s">
        <v>52</v>
      </c>
      <c r="AY129" s="2" t="s">
        <v>52</v>
      </c>
    </row>
    <row r="130" spans="1:51" ht="30" customHeight="1">
      <c r="A130" s="10" t="s">
        <v>388</v>
      </c>
      <c r="B130" s="10" t="s">
        <v>389</v>
      </c>
      <c r="C130" s="10" t="s">
        <v>335</v>
      </c>
      <c r="D130" s="11">
        <v>1</v>
      </c>
      <c r="E130" s="17">
        <f>TRUNC(SUMIF(V129:V132, RIGHTB(O130, 1), F129:F132)*U130, 2)</f>
        <v>0</v>
      </c>
      <c r="F130" s="18">
        <f>TRUNC(E130*D130,1)</f>
        <v>0</v>
      </c>
      <c r="G130" s="17">
        <v>0</v>
      </c>
      <c r="H130" s="18">
        <f>TRUNC(G130*D130,1)</f>
        <v>0</v>
      </c>
      <c r="I130" s="17">
        <v>0</v>
      </c>
      <c r="J130" s="18">
        <f>TRUNC(I130*D130,1)</f>
        <v>0</v>
      </c>
      <c r="K130" s="17">
        <f t="shared" si="35"/>
        <v>0</v>
      </c>
      <c r="L130" s="18">
        <f t="shared" si="35"/>
        <v>0</v>
      </c>
      <c r="M130" s="10" t="s">
        <v>52</v>
      </c>
      <c r="N130" s="2" t="s">
        <v>125</v>
      </c>
      <c r="O130" s="2" t="s">
        <v>386</v>
      </c>
      <c r="P130" s="2" t="s">
        <v>67</v>
      </c>
      <c r="Q130" s="2" t="s">
        <v>67</v>
      </c>
      <c r="R130" s="2" t="s">
        <v>67</v>
      </c>
      <c r="S130" s="3">
        <v>0</v>
      </c>
      <c r="T130" s="3">
        <v>0</v>
      </c>
      <c r="U130" s="3">
        <v>0.02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541</v>
      </c>
      <c r="AX130" s="2" t="s">
        <v>52</v>
      </c>
      <c r="AY130" s="2" t="s">
        <v>52</v>
      </c>
    </row>
    <row r="131" spans="1:51" ht="30" customHeight="1">
      <c r="A131" s="10" t="s">
        <v>392</v>
      </c>
      <c r="B131" s="10" t="s">
        <v>393</v>
      </c>
      <c r="C131" s="10" t="s">
        <v>394</v>
      </c>
      <c r="D131" s="32">
        <f>0.01*90%</f>
        <v>9.0000000000000011E-3</v>
      </c>
      <c r="E131" s="17">
        <f>단가대비표!O73</f>
        <v>0</v>
      </c>
      <c r="F131" s="18">
        <f>TRUNC(E131*D131,1)</f>
        <v>0</v>
      </c>
      <c r="G131" s="17">
        <f>단가대비표!P73</f>
        <v>0</v>
      </c>
      <c r="H131" s="18">
        <f>TRUNC(G131*D131,1)</f>
        <v>0</v>
      </c>
      <c r="I131" s="17">
        <f>단가대비표!V73</f>
        <v>0</v>
      </c>
      <c r="J131" s="18">
        <f>TRUNC(I131*D131,1)</f>
        <v>0</v>
      </c>
      <c r="K131" s="17">
        <f t="shared" si="35"/>
        <v>0</v>
      </c>
      <c r="L131" s="18">
        <f t="shared" si="35"/>
        <v>0</v>
      </c>
      <c r="M131" s="10" t="s">
        <v>52</v>
      </c>
      <c r="N131" s="2" t="s">
        <v>125</v>
      </c>
      <c r="O131" s="2" t="s">
        <v>395</v>
      </c>
      <c r="P131" s="2" t="s">
        <v>67</v>
      </c>
      <c r="Q131" s="2" t="s">
        <v>67</v>
      </c>
      <c r="R131" s="2" t="s">
        <v>66</v>
      </c>
      <c r="S131" s="3"/>
      <c r="T131" s="3"/>
      <c r="U131" s="3"/>
      <c r="V131" s="3"/>
      <c r="W131" s="3">
        <v>2</v>
      </c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542</v>
      </c>
      <c r="AX131" s="2" t="s">
        <v>52</v>
      </c>
      <c r="AY131" s="2" t="s">
        <v>52</v>
      </c>
    </row>
    <row r="132" spans="1:51" ht="30" customHeight="1">
      <c r="A132" s="10" t="s">
        <v>397</v>
      </c>
      <c r="B132" s="10" t="s">
        <v>398</v>
      </c>
      <c r="C132" s="10" t="s">
        <v>335</v>
      </c>
      <c r="D132" s="11">
        <v>1</v>
      </c>
      <c r="E132" s="17">
        <f>TRUNC(SUMIF(W129:W132, RIGHTB(O132, 1), H129:H132)*U132, 2)</f>
        <v>0</v>
      </c>
      <c r="F132" s="18">
        <f>TRUNC(E132*D132,1)</f>
        <v>0</v>
      </c>
      <c r="G132" s="17">
        <v>0</v>
      </c>
      <c r="H132" s="18">
        <f>TRUNC(G132*D132,1)</f>
        <v>0</v>
      </c>
      <c r="I132" s="17">
        <v>0</v>
      </c>
      <c r="J132" s="18">
        <f>TRUNC(I132*D132,1)</f>
        <v>0</v>
      </c>
      <c r="K132" s="17">
        <f t="shared" si="35"/>
        <v>0</v>
      </c>
      <c r="L132" s="18">
        <f t="shared" si="35"/>
        <v>0</v>
      </c>
      <c r="M132" s="10" t="s">
        <v>52</v>
      </c>
      <c r="N132" s="2" t="s">
        <v>125</v>
      </c>
      <c r="O132" s="2" t="s">
        <v>390</v>
      </c>
      <c r="P132" s="2" t="s">
        <v>67</v>
      </c>
      <c r="Q132" s="2" t="s">
        <v>67</v>
      </c>
      <c r="R132" s="2" t="s">
        <v>67</v>
      </c>
      <c r="S132" s="3">
        <v>1</v>
      </c>
      <c r="T132" s="3">
        <v>0</v>
      </c>
      <c r="U132" s="3">
        <v>0.03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52</v>
      </c>
      <c r="AW132" s="2" t="s">
        <v>543</v>
      </c>
      <c r="AX132" s="2" t="s">
        <v>52</v>
      </c>
      <c r="AY132" s="2" t="s">
        <v>52</v>
      </c>
    </row>
    <row r="133" spans="1:51" ht="30" customHeight="1">
      <c r="A133" s="10" t="s">
        <v>401</v>
      </c>
      <c r="B133" s="10" t="s">
        <v>52</v>
      </c>
      <c r="C133" s="10" t="s">
        <v>52</v>
      </c>
      <c r="D133" s="11"/>
      <c r="E133" s="17"/>
      <c r="F133" s="18">
        <f>TRUNC(SUMIF(N129:N132, N128, F129:F132),0)</f>
        <v>0</v>
      </c>
      <c r="G133" s="17"/>
      <c r="H133" s="18">
        <f>TRUNC(SUMIF(N129:N132, N128, H129:H132),0)</f>
        <v>0</v>
      </c>
      <c r="I133" s="17"/>
      <c r="J133" s="18">
        <f>TRUNC(SUMIF(N129:N132, N128, J129:J132),0)</f>
        <v>0</v>
      </c>
      <c r="K133" s="17"/>
      <c r="L133" s="18">
        <f>F133+H133+J133</f>
        <v>0</v>
      </c>
      <c r="M133" s="10" t="s">
        <v>52</v>
      </c>
      <c r="N133" s="2" t="s">
        <v>289</v>
      </c>
      <c r="O133" s="2" t="s">
        <v>289</v>
      </c>
      <c r="P133" s="2" t="s">
        <v>52</v>
      </c>
      <c r="Q133" s="2" t="s">
        <v>52</v>
      </c>
      <c r="R133" s="2" t="s">
        <v>52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52</v>
      </c>
      <c r="AW133" s="2" t="s">
        <v>52</v>
      </c>
      <c r="AX133" s="2" t="s">
        <v>52</v>
      </c>
      <c r="AY133" s="2" t="s">
        <v>52</v>
      </c>
    </row>
    <row r="134" spans="1:51" ht="30" customHeight="1">
      <c r="A134" s="11"/>
      <c r="B134" s="11"/>
      <c r="C134" s="11"/>
      <c r="D134" s="11"/>
      <c r="E134" s="17"/>
      <c r="F134" s="18"/>
      <c r="G134" s="17"/>
      <c r="H134" s="18"/>
      <c r="I134" s="17"/>
      <c r="J134" s="18"/>
      <c r="K134" s="17"/>
      <c r="L134" s="18"/>
      <c r="M134" s="11"/>
    </row>
    <row r="135" spans="1:51" ht="30" customHeight="1">
      <c r="A135" s="66" t="s">
        <v>544</v>
      </c>
      <c r="B135" s="66"/>
      <c r="C135" s="66"/>
      <c r="D135" s="66"/>
      <c r="E135" s="67"/>
      <c r="F135" s="68"/>
      <c r="G135" s="67"/>
      <c r="H135" s="68"/>
      <c r="I135" s="67"/>
      <c r="J135" s="68"/>
      <c r="K135" s="67"/>
      <c r="L135" s="68"/>
      <c r="M135" s="66"/>
      <c r="N135" s="1" t="s">
        <v>129</v>
      </c>
    </row>
    <row r="136" spans="1:51" ht="30" customHeight="1">
      <c r="A136" s="10" t="s">
        <v>121</v>
      </c>
      <c r="B136" s="10" t="s">
        <v>127</v>
      </c>
      <c r="C136" s="10" t="s">
        <v>63</v>
      </c>
      <c r="D136" s="11">
        <v>1.1000000000000001</v>
      </c>
      <c r="E136" s="17">
        <f>단가대비표!O6</f>
        <v>0</v>
      </c>
      <c r="F136" s="18">
        <f>TRUNC(E136*D136,1)</f>
        <v>0</v>
      </c>
      <c r="G136" s="17">
        <f>단가대비표!P6</f>
        <v>0</v>
      </c>
      <c r="H136" s="18">
        <f>TRUNC(G136*D136,1)</f>
        <v>0</v>
      </c>
      <c r="I136" s="17">
        <f>단가대비표!V6</f>
        <v>0</v>
      </c>
      <c r="J136" s="18">
        <f>TRUNC(I136*D136,1)</f>
        <v>0</v>
      </c>
      <c r="K136" s="17">
        <f t="shared" ref="K136:L139" si="36">TRUNC(E136+G136+I136,1)</f>
        <v>0</v>
      </c>
      <c r="L136" s="18">
        <f t="shared" si="36"/>
        <v>0</v>
      </c>
      <c r="M136" s="10" t="s">
        <v>52</v>
      </c>
      <c r="N136" s="2" t="s">
        <v>129</v>
      </c>
      <c r="O136" s="2" t="s">
        <v>545</v>
      </c>
      <c r="P136" s="2" t="s">
        <v>67</v>
      </c>
      <c r="Q136" s="2" t="s">
        <v>67</v>
      </c>
      <c r="R136" s="2" t="s">
        <v>66</v>
      </c>
      <c r="S136" s="3"/>
      <c r="T136" s="3"/>
      <c r="U136" s="3"/>
      <c r="V136" s="3">
        <v>1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546</v>
      </c>
      <c r="AX136" s="2" t="s">
        <v>52</v>
      </c>
      <c r="AY136" s="2" t="s">
        <v>52</v>
      </c>
    </row>
    <row r="137" spans="1:51" ht="30" customHeight="1">
      <c r="A137" s="10" t="s">
        <v>388</v>
      </c>
      <c r="B137" s="10" t="s">
        <v>389</v>
      </c>
      <c r="C137" s="10" t="s">
        <v>335</v>
      </c>
      <c r="D137" s="11">
        <v>1</v>
      </c>
      <c r="E137" s="17">
        <f>TRUNC(SUMIF(V136:V139, RIGHTB(O137, 1), F136:F139)*U137, 2)</f>
        <v>0</v>
      </c>
      <c r="F137" s="18">
        <f>TRUNC(E137*D137,1)</f>
        <v>0</v>
      </c>
      <c r="G137" s="17">
        <v>0</v>
      </c>
      <c r="H137" s="18">
        <f>TRUNC(G137*D137,1)</f>
        <v>0</v>
      </c>
      <c r="I137" s="17">
        <v>0</v>
      </c>
      <c r="J137" s="18">
        <f>TRUNC(I137*D137,1)</f>
        <v>0</v>
      </c>
      <c r="K137" s="17">
        <f t="shared" si="36"/>
        <v>0</v>
      </c>
      <c r="L137" s="18">
        <f t="shared" si="36"/>
        <v>0</v>
      </c>
      <c r="M137" s="10" t="s">
        <v>52</v>
      </c>
      <c r="N137" s="2" t="s">
        <v>129</v>
      </c>
      <c r="O137" s="2" t="s">
        <v>386</v>
      </c>
      <c r="P137" s="2" t="s">
        <v>67</v>
      </c>
      <c r="Q137" s="2" t="s">
        <v>67</v>
      </c>
      <c r="R137" s="2" t="s">
        <v>67</v>
      </c>
      <c r="S137" s="3">
        <v>0</v>
      </c>
      <c r="T137" s="3">
        <v>0</v>
      </c>
      <c r="U137" s="3">
        <v>0.02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547</v>
      </c>
      <c r="AX137" s="2" t="s">
        <v>52</v>
      </c>
      <c r="AY137" s="2" t="s">
        <v>52</v>
      </c>
    </row>
    <row r="138" spans="1:51" ht="30" customHeight="1">
      <c r="A138" s="10" t="s">
        <v>392</v>
      </c>
      <c r="B138" s="10" t="s">
        <v>393</v>
      </c>
      <c r="C138" s="10" t="s">
        <v>394</v>
      </c>
      <c r="D138" s="32">
        <f>0.01*90%</f>
        <v>9.0000000000000011E-3</v>
      </c>
      <c r="E138" s="17">
        <f>단가대비표!O73</f>
        <v>0</v>
      </c>
      <c r="F138" s="18">
        <f>TRUNC(E138*D138,1)</f>
        <v>0</v>
      </c>
      <c r="G138" s="17">
        <f>단가대비표!P73</f>
        <v>0</v>
      </c>
      <c r="H138" s="18">
        <f>TRUNC(G138*D138,1)</f>
        <v>0</v>
      </c>
      <c r="I138" s="17">
        <f>단가대비표!V73</f>
        <v>0</v>
      </c>
      <c r="J138" s="18">
        <f>TRUNC(I138*D138,1)</f>
        <v>0</v>
      </c>
      <c r="K138" s="17">
        <f t="shared" si="36"/>
        <v>0</v>
      </c>
      <c r="L138" s="18">
        <f t="shared" si="36"/>
        <v>0</v>
      </c>
      <c r="M138" s="10" t="s">
        <v>52</v>
      </c>
      <c r="N138" s="2" t="s">
        <v>129</v>
      </c>
      <c r="O138" s="2" t="s">
        <v>395</v>
      </c>
      <c r="P138" s="2" t="s">
        <v>67</v>
      </c>
      <c r="Q138" s="2" t="s">
        <v>67</v>
      </c>
      <c r="R138" s="2" t="s">
        <v>66</v>
      </c>
      <c r="S138" s="3"/>
      <c r="T138" s="3"/>
      <c r="U138" s="3"/>
      <c r="V138" s="3"/>
      <c r="W138" s="3">
        <v>2</v>
      </c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548</v>
      </c>
      <c r="AX138" s="2" t="s">
        <v>52</v>
      </c>
      <c r="AY138" s="2" t="s">
        <v>52</v>
      </c>
    </row>
    <row r="139" spans="1:51" ht="30" customHeight="1">
      <c r="A139" s="10" t="s">
        <v>397</v>
      </c>
      <c r="B139" s="10" t="s">
        <v>398</v>
      </c>
      <c r="C139" s="10" t="s">
        <v>335</v>
      </c>
      <c r="D139" s="11">
        <v>1</v>
      </c>
      <c r="E139" s="17">
        <f>TRUNC(SUMIF(W136:W139, RIGHTB(O139, 1), H136:H139)*U139, 2)</f>
        <v>0</v>
      </c>
      <c r="F139" s="18">
        <f>TRUNC(E139*D139,1)</f>
        <v>0</v>
      </c>
      <c r="G139" s="17">
        <v>0</v>
      </c>
      <c r="H139" s="18">
        <f>TRUNC(G139*D139,1)</f>
        <v>0</v>
      </c>
      <c r="I139" s="17">
        <v>0</v>
      </c>
      <c r="J139" s="18">
        <f>TRUNC(I139*D139,1)</f>
        <v>0</v>
      </c>
      <c r="K139" s="17">
        <f t="shared" si="36"/>
        <v>0</v>
      </c>
      <c r="L139" s="18">
        <f t="shared" si="36"/>
        <v>0</v>
      </c>
      <c r="M139" s="10" t="s">
        <v>52</v>
      </c>
      <c r="N139" s="2" t="s">
        <v>129</v>
      </c>
      <c r="O139" s="2" t="s">
        <v>390</v>
      </c>
      <c r="P139" s="2" t="s">
        <v>67</v>
      </c>
      <c r="Q139" s="2" t="s">
        <v>67</v>
      </c>
      <c r="R139" s="2" t="s">
        <v>67</v>
      </c>
      <c r="S139" s="3">
        <v>1</v>
      </c>
      <c r="T139" s="3">
        <v>0</v>
      </c>
      <c r="U139" s="3">
        <v>0.03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549</v>
      </c>
      <c r="AX139" s="2" t="s">
        <v>52</v>
      </c>
      <c r="AY139" s="2" t="s">
        <v>52</v>
      </c>
    </row>
    <row r="140" spans="1:51" ht="30" customHeight="1">
      <c r="A140" s="10" t="s">
        <v>401</v>
      </c>
      <c r="B140" s="10" t="s">
        <v>52</v>
      </c>
      <c r="C140" s="10" t="s">
        <v>52</v>
      </c>
      <c r="D140" s="11"/>
      <c r="E140" s="17"/>
      <c r="F140" s="18">
        <f>TRUNC(SUMIF(N136:N139, N135, F136:F139),0)</f>
        <v>0</v>
      </c>
      <c r="G140" s="17"/>
      <c r="H140" s="18">
        <f>TRUNC(SUMIF(N136:N139, N135, H136:H139),0)</f>
        <v>0</v>
      </c>
      <c r="I140" s="17"/>
      <c r="J140" s="18">
        <f>TRUNC(SUMIF(N136:N139, N135, J136:J139),0)</f>
        <v>0</v>
      </c>
      <c r="K140" s="17"/>
      <c r="L140" s="18">
        <f>F140+H140+J140</f>
        <v>0</v>
      </c>
      <c r="M140" s="10" t="s">
        <v>52</v>
      </c>
      <c r="N140" s="2" t="s">
        <v>289</v>
      </c>
      <c r="O140" s="2" t="s">
        <v>289</v>
      </c>
      <c r="P140" s="2" t="s">
        <v>52</v>
      </c>
      <c r="Q140" s="2" t="s">
        <v>52</v>
      </c>
      <c r="R140" s="2" t="s">
        <v>52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52</v>
      </c>
      <c r="AX140" s="2" t="s">
        <v>52</v>
      </c>
      <c r="AY140" s="2" t="s">
        <v>52</v>
      </c>
    </row>
    <row r="141" spans="1:51" ht="30" customHeight="1">
      <c r="A141" s="11"/>
      <c r="B141" s="11"/>
      <c r="C141" s="11"/>
      <c r="D141" s="11"/>
      <c r="E141" s="17"/>
      <c r="F141" s="18"/>
      <c r="G141" s="17"/>
      <c r="H141" s="18"/>
      <c r="I141" s="17"/>
      <c r="J141" s="18"/>
      <c r="K141" s="17"/>
      <c r="L141" s="18"/>
      <c r="M141" s="11"/>
    </row>
    <row r="142" spans="1:51" ht="30" customHeight="1">
      <c r="A142" s="66" t="s">
        <v>550</v>
      </c>
      <c r="B142" s="66"/>
      <c r="C142" s="66"/>
      <c r="D142" s="66"/>
      <c r="E142" s="67"/>
      <c r="F142" s="68"/>
      <c r="G142" s="67"/>
      <c r="H142" s="68"/>
      <c r="I142" s="67"/>
      <c r="J142" s="68"/>
      <c r="K142" s="67"/>
      <c r="L142" s="68"/>
      <c r="M142" s="66"/>
      <c r="N142" s="1" t="s">
        <v>134</v>
      </c>
    </row>
    <row r="143" spans="1:51" ht="30" customHeight="1">
      <c r="A143" s="10" t="s">
        <v>552</v>
      </c>
      <c r="B143" s="10" t="s">
        <v>553</v>
      </c>
      <c r="C143" s="10" t="s">
        <v>63</v>
      </c>
      <c r="D143" s="11">
        <v>1.05</v>
      </c>
      <c r="E143" s="17">
        <f>단가대비표!O7</f>
        <v>0</v>
      </c>
      <c r="F143" s="18">
        <f>TRUNC(E143*D143,1)</f>
        <v>0</v>
      </c>
      <c r="G143" s="17">
        <f>단가대비표!P7</f>
        <v>0</v>
      </c>
      <c r="H143" s="18">
        <f>TRUNC(G143*D143,1)</f>
        <v>0</v>
      </c>
      <c r="I143" s="17">
        <f>단가대비표!V7</f>
        <v>0</v>
      </c>
      <c r="J143" s="18">
        <f>TRUNC(I143*D143,1)</f>
        <v>0</v>
      </c>
      <c r="K143" s="17">
        <f t="shared" ref="K143:L146" si="37">TRUNC(E143+G143+I143,1)</f>
        <v>0</v>
      </c>
      <c r="L143" s="18">
        <f t="shared" si="37"/>
        <v>0</v>
      </c>
      <c r="M143" s="10" t="s">
        <v>52</v>
      </c>
      <c r="N143" s="2" t="s">
        <v>134</v>
      </c>
      <c r="O143" s="2" t="s">
        <v>554</v>
      </c>
      <c r="P143" s="2" t="s">
        <v>67</v>
      </c>
      <c r="Q143" s="2" t="s">
        <v>67</v>
      </c>
      <c r="R143" s="2" t="s">
        <v>66</v>
      </c>
      <c r="S143" s="3"/>
      <c r="T143" s="3"/>
      <c r="U143" s="3"/>
      <c r="V143" s="3">
        <v>1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52</v>
      </c>
      <c r="AW143" s="2" t="s">
        <v>555</v>
      </c>
      <c r="AX143" s="2" t="s">
        <v>52</v>
      </c>
      <c r="AY143" s="2" t="s">
        <v>52</v>
      </c>
    </row>
    <row r="144" spans="1:51" ht="30" customHeight="1">
      <c r="A144" s="10" t="s">
        <v>388</v>
      </c>
      <c r="B144" s="10" t="s">
        <v>389</v>
      </c>
      <c r="C144" s="10" t="s">
        <v>335</v>
      </c>
      <c r="D144" s="11">
        <v>1</v>
      </c>
      <c r="E144" s="17">
        <f>TRUNC(SUMIF(V143:V146, RIGHTB(O144, 1), F143:F146)*U144, 2)</f>
        <v>0</v>
      </c>
      <c r="F144" s="18">
        <f>TRUNC(E144*D144,1)</f>
        <v>0</v>
      </c>
      <c r="G144" s="17">
        <v>0</v>
      </c>
      <c r="H144" s="18">
        <f>TRUNC(G144*D144,1)</f>
        <v>0</v>
      </c>
      <c r="I144" s="17">
        <v>0</v>
      </c>
      <c r="J144" s="18">
        <f>TRUNC(I144*D144,1)</f>
        <v>0</v>
      </c>
      <c r="K144" s="17">
        <f t="shared" si="37"/>
        <v>0</v>
      </c>
      <c r="L144" s="18">
        <f t="shared" si="37"/>
        <v>0</v>
      </c>
      <c r="M144" s="10" t="s">
        <v>52</v>
      </c>
      <c r="N144" s="2" t="s">
        <v>134</v>
      </c>
      <c r="O144" s="2" t="s">
        <v>386</v>
      </c>
      <c r="P144" s="2" t="s">
        <v>67</v>
      </c>
      <c r="Q144" s="2" t="s">
        <v>67</v>
      </c>
      <c r="R144" s="2" t="s">
        <v>67</v>
      </c>
      <c r="S144" s="3">
        <v>0</v>
      </c>
      <c r="T144" s="3">
        <v>0</v>
      </c>
      <c r="U144" s="3">
        <v>0.02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52</v>
      </c>
      <c r="AW144" s="2" t="s">
        <v>556</v>
      </c>
      <c r="AX144" s="2" t="s">
        <v>52</v>
      </c>
      <c r="AY144" s="2" t="s">
        <v>52</v>
      </c>
    </row>
    <row r="145" spans="1:51" ht="30" customHeight="1">
      <c r="A145" s="10" t="s">
        <v>557</v>
      </c>
      <c r="B145" s="10" t="s">
        <v>393</v>
      </c>
      <c r="C145" s="10" t="s">
        <v>394</v>
      </c>
      <c r="D145" s="11">
        <v>2.5999999999999999E-2</v>
      </c>
      <c r="E145" s="17">
        <f>단가대비표!O74</f>
        <v>0</v>
      </c>
      <c r="F145" s="18">
        <f>TRUNC(E145*D145,1)</f>
        <v>0</v>
      </c>
      <c r="G145" s="17">
        <f>단가대비표!P74</f>
        <v>0</v>
      </c>
      <c r="H145" s="18">
        <f>TRUNC(G145*D145,1)</f>
        <v>0</v>
      </c>
      <c r="I145" s="17">
        <f>단가대비표!V74</f>
        <v>0</v>
      </c>
      <c r="J145" s="18">
        <f>TRUNC(I145*D145,1)</f>
        <v>0</v>
      </c>
      <c r="K145" s="17">
        <f t="shared" si="37"/>
        <v>0</v>
      </c>
      <c r="L145" s="18">
        <f t="shared" si="37"/>
        <v>0</v>
      </c>
      <c r="M145" s="10" t="s">
        <v>52</v>
      </c>
      <c r="N145" s="2" t="s">
        <v>134</v>
      </c>
      <c r="O145" s="2" t="s">
        <v>558</v>
      </c>
      <c r="P145" s="2" t="s">
        <v>67</v>
      </c>
      <c r="Q145" s="2" t="s">
        <v>67</v>
      </c>
      <c r="R145" s="2" t="s">
        <v>66</v>
      </c>
      <c r="S145" s="3"/>
      <c r="T145" s="3"/>
      <c r="U145" s="3"/>
      <c r="V145" s="3"/>
      <c r="W145" s="3">
        <v>2</v>
      </c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559</v>
      </c>
      <c r="AX145" s="2" t="s">
        <v>52</v>
      </c>
      <c r="AY145" s="2" t="s">
        <v>52</v>
      </c>
    </row>
    <row r="146" spans="1:51" ht="30" customHeight="1">
      <c r="A146" s="10" t="s">
        <v>397</v>
      </c>
      <c r="B146" s="10" t="s">
        <v>398</v>
      </c>
      <c r="C146" s="10" t="s">
        <v>335</v>
      </c>
      <c r="D146" s="11">
        <v>1</v>
      </c>
      <c r="E146" s="17">
        <f>TRUNC(SUMIF(W143:W146, RIGHTB(O146, 1), H143:H146)*U146, 2)</f>
        <v>0</v>
      </c>
      <c r="F146" s="18">
        <f>TRUNC(E146*D146,1)</f>
        <v>0</v>
      </c>
      <c r="G146" s="17">
        <v>0</v>
      </c>
      <c r="H146" s="18">
        <f>TRUNC(G146*D146,1)</f>
        <v>0</v>
      </c>
      <c r="I146" s="17">
        <v>0</v>
      </c>
      <c r="J146" s="18">
        <f>TRUNC(I146*D146,1)</f>
        <v>0</v>
      </c>
      <c r="K146" s="17">
        <f t="shared" si="37"/>
        <v>0</v>
      </c>
      <c r="L146" s="18">
        <f t="shared" si="37"/>
        <v>0</v>
      </c>
      <c r="M146" s="10" t="s">
        <v>52</v>
      </c>
      <c r="N146" s="2" t="s">
        <v>134</v>
      </c>
      <c r="O146" s="2" t="s">
        <v>390</v>
      </c>
      <c r="P146" s="2" t="s">
        <v>67</v>
      </c>
      <c r="Q146" s="2" t="s">
        <v>67</v>
      </c>
      <c r="R146" s="2" t="s">
        <v>67</v>
      </c>
      <c r="S146" s="3">
        <v>1</v>
      </c>
      <c r="T146" s="3">
        <v>0</v>
      </c>
      <c r="U146" s="3">
        <v>0.03</v>
      </c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560</v>
      </c>
      <c r="AX146" s="2" t="s">
        <v>52</v>
      </c>
      <c r="AY146" s="2" t="s">
        <v>52</v>
      </c>
    </row>
    <row r="147" spans="1:51" ht="30" customHeight="1">
      <c r="A147" s="10" t="s">
        <v>401</v>
      </c>
      <c r="B147" s="10" t="s">
        <v>52</v>
      </c>
      <c r="C147" s="10" t="s">
        <v>52</v>
      </c>
      <c r="D147" s="11"/>
      <c r="E147" s="17"/>
      <c r="F147" s="18">
        <f>TRUNC(SUMIF(N143:N146, N142, F143:F146),0)</f>
        <v>0</v>
      </c>
      <c r="G147" s="17"/>
      <c r="H147" s="18">
        <f>TRUNC(SUMIF(N143:N146, N142, H143:H146),0)</f>
        <v>0</v>
      </c>
      <c r="I147" s="17"/>
      <c r="J147" s="18">
        <f>TRUNC(SUMIF(N143:N146, N142, J143:J146),0)</f>
        <v>0</v>
      </c>
      <c r="K147" s="17"/>
      <c r="L147" s="18">
        <f>F147+H147+J147</f>
        <v>0</v>
      </c>
      <c r="M147" s="10" t="s">
        <v>52</v>
      </c>
      <c r="N147" s="2" t="s">
        <v>289</v>
      </c>
      <c r="O147" s="2" t="s">
        <v>289</v>
      </c>
      <c r="P147" s="2" t="s">
        <v>52</v>
      </c>
      <c r="Q147" s="2" t="s">
        <v>52</v>
      </c>
      <c r="R147" s="2" t="s">
        <v>52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52</v>
      </c>
      <c r="AX147" s="2" t="s">
        <v>52</v>
      </c>
      <c r="AY147" s="2" t="s">
        <v>52</v>
      </c>
    </row>
    <row r="148" spans="1:51" ht="30" customHeight="1">
      <c r="A148" s="11"/>
      <c r="B148" s="11"/>
      <c r="C148" s="11"/>
      <c r="D148" s="11"/>
      <c r="E148" s="17"/>
      <c r="F148" s="18"/>
      <c r="G148" s="17"/>
      <c r="H148" s="18"/>
      <c r="I148" s="17"/>
      <c r="J148" s="18"/>
      <c r="K148" s="17"/>
      <c r="L148" s="18"/>
      <c r="M148" s="11"/>
    </row>
    <row r="149" spans="1:51" ht="30" customHeight="1">
      <c r="A149" s="66" t="s">
        <v>561</v>
      </c>
      <c r="B149" s="66"/>
      <c r="C149" s="66"/>
      <c r="D149" s="66"/>
      <c r="E149" s="67"/>
      <c r="F149" s="68"/>
      <c r="G149" s="67"/>
      <c r="H149" s="68"/>
      <c r="I149" s="67"/>
      <c r="J149" s="68"/>
      <c r="K149" s="67"/>
      <c r="L149" s="68"/>
      <c r="M149" s="66"/>
      <c r="N149" s="1" t="s">
        <v>139</v>
      </c>
    </row>
    <row r="150" spans="1:51" ht="30" customHeight="1">
      <c r="A150" s="28" t="s">
        <v>563</v>
      </c>
      <c r="B150" s="10" t="s">
        <v>564</v>
      </c>
      <c r="C150" s="10" t="s">
        <v>143</v>
      </c>
      <c r="D150" s="11">
        <v>1</v>
      </c>
      <c r="E150" s="17">
        <f>단가대비표!O48</f>
        <v>0</v>
      </c>
      <c r="F150" s="18">
        <f t="shared" ref="F150:F156" si="38">TRUNC(E150*D150,1)</f>
        <v>0</v>
      </c>
      <c r="G150" s="17">
        <f>단가대비표!P48</f>
        <v>0</v>
      </c>
      <c r="H150" s="18">
        <f t="shared" ref="H150:H156" si="39">TRUNC(G150*D150,1)</f>
        <v>0</v>
      </c>
      <c r="I150" s="17">
        <f>단가대비표!V48</f>
        <v>0</v>
      </c>
      <c r="J150" s="18">
        <f t="shared" ref="J150:J156" si="40">TRUNC(I150*D150,1)</f>
        <v>0</v>
      </c>
      <c r="K150" s="17">
        <f t="shared" ref="K150:L156" si="41">TRUNC(E150+G150+I150,1)</f>
        <v>0</v>
      </c>
      <c r="L150" s="18">
        <f t="shared" si="41"/>
        <v>0</v>
      </c>
      <c r="M150" s="10" t="s">
        <v>52</v>
      </c>
      <c r="N150" s="2" t="s">
        <v>139</v>
      </c>
      <c r="O150" s="2" t="s">
        <v>565</v>
      </c>
      <c r="P150" s="2" t="s">
        <v>67</v>
      </c>
      <c r="Q150" s="2" t="s">
        <v>67</v>
      </c>
      <c r="R150" s="2" t="s">
        <v>66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566</v>
      </c>
      <c r="AX150" s="2" t="s">
        <v>52</v>
      </c>
      <c r="AY150" s="2" t="s">
        <v>52</v>
      </c>
    </row>
    <row r="151" spans="1:51" ht="30" customHeight="1">
      <c r="A151" s="28" t="s">
        <v>563</v>
      </c>
      <c r="B151" s="10" t="s">
        <v>567</v>
      </c>
      <c r="C151" s="10" t="s">
        <v>143</v>
      </c>
      <c r="D151" s="11">
        <v>1</v>
      </c>
      <c r="E151" s="17">
        <f>단가대비표!O49</f>
        <v>0</v>
      </c>
      <c r="F151" s="18">
        <f t="shared" si="38"/>
        <v>0</v>
      </c>
      <c r="G151" s="17">
        <f>단가대비표!P49</f>
        <v>0</v>
      </c>
      <c r="H151" s="18">
        <f t="shared" si="39"/>
        <v>0</v>
      </c>
      <c r="I151" s="17">
        <f>단가대비표!V49</f>
        <v>0</v>
      </c>
      <c r="J151" s="18">
        <f t="shared" si="40"/>
        <v>0</v>
      </c>
      <c r="K151" s="17">
        <f t="shared" si="41"/>
        <v>0</v>
      </c>
      <c r="L151" s="18">
        <f t="shared" si="41"/>
        <v>0</v>
      </c>
      <c r="M151" s="10" t="s">
        <v>52</v>
      </c>
      <c r="N151" s="2" t="s">
        <v>139</v>
      </c>
      <c r="O151" s="2" t="s">
        <v>568</v>
      </c>
      <c r="P151" s="2" t="s">
        <v>67</v>
      </c>
      <c r="Q151" s="2" t="s">
        <v>67</v>
      </c>
      <c r="R151" s="2" t="s">
        <v>66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569</v>
      </c>
      <c r="AX151" s="2" t="s">
        <v>52</v>
      </c>
      <c r="AY151" s="2" t="s">
        <v>52</v>
      </c>
    </row>
    <row r="152" spans="1:51" ht="30" customHeight="1">
      <c r="A152" s="28" t="s">
        <v>570</v>
      </c>
      <c r="B152" s="10" t="s">
        <v>571</v>
      </c>
      <c r="C152" s="10" t="s">
        <v>143</v>
      </c>
      <c r="D152" s="11">
        <v>1</v>
      </c>
      <c r="E152" s="17">
        <f>단가대비표!O28</f>
        <v>0</v>
      </c>
      <c r="F152" s="18">
        <f t="shared" si="38"/>
        <v>0</v>
      </c>
      <c r="G152" s="17">
        <f>단가대비표!P28</f>
        <v>0</v>
      </c>
      <c r="H152" s="18">
        <f t="shared" si="39"/>
        <v>0</v>
      </c>
      <c r="I152" s="17">
        <f>단가대비표!V28</f>
        <v>0</v>
      </c>
      <c r="J152" s="18">
        <f t="shared" si="40"/>
        <v>0</v>
      </c>
      <c r="K152" s="17">
        <f t="shared" si="41"/>
        <v>0</v>
      </c>
      <c r="L152" s="18">
        <f t="shared" si="41"/>
        <v>0</v>
      </c>
      <c r="M152" s="10" t="s">
        <v>52</v>
      </c>
      <c r="N152" s="2" t="s">
        <v>139</v>
      </c>
      <c r="O152" s="2" t="s">
        <v>572</v>
      </c>
      <c r="P152" s="2" t="s">
        <v>67</v>
      </c>
      <c r="Q152" s="2" t="s">
        <v>67</v>
      </c>
      <c r="R152" s="2" t="s">
        <v>66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573</v>
      </c>
      <c r="AX152" s="2" t="s">
        <v>52</v>
      </c>
      <c r="AY152" s="2" t="s">
        <v>52</v>
      </c>
    </row>
    <row r="153" spans="1:51" ht="30" customHeight="1">
      <c r="A153" s="28" t="s">
        <v>570</v>
      </c>
      <c r="B153" s="10" t="s">
        <v>574</v>
      </c>
      <c r="C153" s="10" t="s">
        <v>143</v>
      </c>
      <c r="D153" s="11">
        <v>1</v>
      </c>
      <c r="E153" s="17">
        <f>단가대비표!O27</f>
        <v>0</v>
      </c>
      <c r="F153" s="18">
        <f t="shared" si="38"/>
        <v>0</v>
      </c>
      <c r="G153" s="17">
        <f>단가대비표!P27</f>
        <v>0</v>
      </c>
      <c r="H153" s="18">
        <f t="shared" si="39"/>
        <v>0</v>
      </c>
      <c r="I153" s="17">
        <f>단가대비표!V27</f>
        <v>0</v>
      </c>
      <c r="J153" s="18">
        <f t="shared" si="40"/>
        <v>0</v>
      </c>
      <c r="K153" s="17">
        <f t="shared" si="41"/>
        <v>0</v>
      </c>
      <c r="L153" s="18">
        <f t="shared" si="41"/>
        <v>0</v>
      </c>
      <c r="M153" s="10" t="s">
        <v>52</v>
      </c>
      <c r="N153" s="2" t="s">
        <v>139</v>
      </c>
      <c r="O153" s="2" t="s">
        <v>575</v>
      </c>
      <c r="P153" s="2" t="s">
        <v>67</v>
      </c>
      <c r="Q153" s="2" t="s">
        <v>67</v>
      </c>
      <c r="R153" s="2" t="s">
        <v>66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 t="s">
        <v>52</v>
      </c>
      <c r="AW153" s="2" t="s">
        <v>576</v>
      </c>
      <c r="AX153" s="2" t="s">
        <v>52</v>
      </c>
      <c r="AY153" s="2" t="s">
        <v>52</v>
      </c>
    </row>
    <row r="154" spans="1:51" ht="30" customHeight="1">
      <c r="A154" s="28" t="s">
        <v>577</v>
      </c>
      <c r="B154" s="10" t="s">
        <v>393</v>
      </c>
      <c r="C154" s="10" t="s">
        <v>394</v>
      </c>
      <c r="D154" s="32">
        <v>0.13200000000000001</v>
      </c>
      <c r="E154" s="17">
        <f>단가대비표!O71</f>
        <v>0</v>
      </c>
      <c r="F154" s="18">
        <f t="shared" si="38"/>
        <v>0</v>
      </c>
      <c r="G154" s="17">
        <f>단가대비표!P71</f>
        <v>0</v>
      </c>
      <c r="H154" s="18">
        <f t="shared" si="39"/>
        <v>0</v>
      </c>
      <c r="I154" s="17">
        <f>단가대비표!V71</f>
        <v>0</v>
      </c>
      <c r="J154" s="18">
        <f t="shared" si="40"/>
        <v>0</v>
      </c>
      <c r="K154" s="17">
        <f t="shared" si="41"/>
        <v>0</v>
      </c>
      <c r="L154" s="18">
        <f t="shared" si="41"/>
        <v>0</v>
      </c>
      <c r="M154" s="10" t="s">
        <v>52</v>
      </c>
      <c r="N154" s="2" t="s">
        <v>139</v>
      </c>
      <c r="O154" s="2" t="s">
        <v>578</v>
      </c>
      <c r="P154" s="2" t="s">
        <v>67</v>
      </c>
      <c r="Q154" s="2" t="s">
        <v>67</v>
      </c>
      <c r="R154" s="2" t="s">
        <v>66</v>
      </c>
      <c r="S154" s="3"/>
      <c r="T154" s="3"/>
      <c r="U154" s="3"/>
      <c r="V154" s="3">
        <v>1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579</v>
      </c>
      <c r="AX154" s="2" t="s">
        <v>52</v>
      </c>
      <c r="AY154" s="2" t="s">
        <v>52</v>
      </c>
    </row>
    <row r="155" spans="1:51" ht="30" customHeight="1">
      <c r="A155" s="28" t="s">
        <v>557</v>
      </c>
      <c r="B155" s="10" t="s">
        <v>393</v>
      </c>
      <c r="C155" s="10" t="s">
        <v>394</v>
      </c>
      <c r="D155" s="32">
        <v>0.13200000000000001</v>
      </c>
      <c r="E155" s="17">
        <f>단가대비표!O74</f>
        <v>0</v>
      </c>
      <c r="F155" s="18">
        <f t="shared" si="38"/>
        <v>0</v>
      </c>
      <c r="G155" s="17">
        <f>단가대비표!P74</f>
        <v>0</v>
      </c>
      <c r="H155" s="18">
        <f t="shared" si="39"/>
        <v>0</v>
      </c>
      <c r="I155" s="17">
        <f>단가대비표!V74</f>
        <v>0</v>
      </c>
      <c r="J155" s="18">
        <f t="shared" si="40"/>
        <v>0</v>
      </c>
      <c r="K155" s="17">
        <f t="shared" si="41"/>
        <v>0</v>
      </c>
      <c r="L155" s="18">
        <f t="shared" si="41"/>
        <v>0</v>
      </c>
      <c r="M155" s="10" t="s">
        <v>52</v>
      </c>
      <c r="N155" s="2" t="s">
        <v>139</v>
      </c>
      <c r="O155" s="2" t="s">
        <v>558</v>
      </c>
      <c r="P155" s="2" t="s">
        <v>67</v>
      </c>
      <c r="Q155" s="2" t="s">
        <v>67</v>
      </c>
      <c r="R155" s="2" t="s">
        <v>66</v>
      </c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580</v>
      </c>
      <c r="AX155" s="2" t="s">
        <v>52</v>
      </c>
      <c r="AY155" s="2" t="s">
        <v>52</v>
      </c>
    </row>
    <row r="156" spans="1:51" ht="30" customHeight="1">
      <c r="A156" s="28" t="s">
        <v>397</v>
      </c>
      <c r="B156" s="10" t="s">
        <v>398</v>
      </c>
      <c r="C156" s="10" t="s">
        <v>335</v>
      </c>
      <c r="D156" s="11">
        <v>1</v>
      </c>
      <c r="E156" s="17">
        <f>TRUNC(SUMIF(V150:V156, RIGHTB(O156, 1), H150:H156)*U156, 2)</f>
        <v>0</v>
      </c>
      <c r="F156" s="18">
        <f t="shared" si="38"/>
        <v>0</v>
      </c>
      <c r="G156" s="17">
        <v>0</v>
      </c>
      <c r="H156" s="18">
        <f t="shared" si="39"/>
        <v>0</v>
      </c>
      <c r="I156" s="17">
        <v>0</v>
      </c>
      <c r="J156" s="18">
        <f t="shared" si="40"/>
        <v>0</v>
      </c>
      <c r="K156" s="17">
        <f t="shared" si="41"/>
        <v>0</v>
      </c>
      <c r="L156" s="18">
        <f t="shared" si="41"/>
        <v>0</v>
      </c>
      <c r="M156" s="10" t="s">
        <v>52</v>
      </c>
      <c r="N156" s="2" t="s">
        <v>139</v>
      </c>
      <c r="O156" s="2" t="s">
        <v>386</v>
      </c>
      <c r="P156" s="2" t="s">
        <v>67</v>
      </c>
      <c r="Q156" s="2" t="s">
        <v>67</v>
      </c>
      <c r="R156" s="2" t="s">
        <v>67</v>
      </c>
      <c r="S156" s="3">
        <v>1</v>
      </c>
      <c r="T156" s="3">
        <v>0</v>
      </c>
      <c r="U156" s="3">
        <v>0.03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581</v>
      </c>
      <c r="AX156" s="2" t="s">
        <v>52</v>
      </c>
      <c r="AY156" s="2" t="s">
        <v>52</v>
      </c>
    </row>
    <row r="157" spans="1:51" ht="30" customHeight="1">
      <c r="A157" s="10" t="s">
        <v>401</v>
      </c>
      <c r="B157" s="10" t="s">
        <v>52</v>
      </c>
      <c r="C157" s="10" t="s">
        <v>52</v>
      </c>
      <c r="D157" s="11"/>
      <c r="E157" s="17"/>
      <c r="F157" s="18">
        <f>TRUNC(SUMIF(N150:N156, N149, F150:F156),0)</f>
        <v>0</v>
      </c>
      <c r="G157" s="17"/>
      <c r="H157" s="18">
        <f>TRUNC(SUMIF(N150:N156, N149, H150:H156),0)</f>
        <v>0</v>
      </c>
      <c r="I157" s="17"/>
      <c r="J157" s="18">
        <f>TRUNC(SUMIF(N150:N156, N149, J150:J156),0)</f>
        <v>0</v>
      </c>
      <c r="K157" s="17"/>
      <c r="L157" s="18">
        <f>F157+H157+J157</f>
        <v>0</v>
      </c>
      <c r="M157" s="10" t="s">
        <v>52</v>
      </c>
      <c r="N157" s="2" t="s">
        <v>289</v>
      </c>
      <c r="O157" s="2" t="s">
        <v>289</v>
      </c>
      <c r="P157" s="2" t="s">
        <v>52</v>
      </c>
      <c r="Q157" s="2" t="s">
        <v>52</v>
      </c>
      <c r="R157" s="2" t="s">
        <v>52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52</v>
      </c>
      <c r="AX157" s="2" t="s">
        <v>52</v>
      </c>
      <c r="AY157" s="2" t="s">
        <v>52</v>
      </c>
    </row>
    <row r="158" spans="1:51" ht="30" customHeight="1">
      <c r="A158" s="11"/>
      <c r="B158" s="11"/>
      <c r="C158" s="11"/>
      <c r="D158" s="11"/>
      <c r="E158" s="17"/>
      <c r="F158" s="18"/>
      <c r="G158" s="17"/>
      <c r="H158" s="18"/>
      <c r="I158" s="17"/>
      <c r="J158" s="18"/>
      <c r="K158" s="17"/>
      <c r="L158" s="18"/>
      <c r="M158" s="11"/>
    </row>
    <row r="159" spans="1:51" ht="30" customHeight="1">
      <c r="A159" s="66" t="s">
        <v>582</v>
      </c>
      <c r="B159" s="66"/>
      <c r="C159" s="66"/>
      <c r="D159" s="66"/>
      <c r="E159" s="67"/>
      <c r="F159" s="68"/>
      <c r="G159" s="67"/>
      <c r="H159" s="68"/>
      <c r="I159" s="67"/>
      <c r="J159" s="68"/>
      <c r="K159" s="67"/>
      <c r="L159" s="68"/>
      <c r="M159" s="66"/>
      <c r="N159" s="1" t="s">
        <v>145</v>
      </c>
    </row>
    <row r="160" spans="1:51" ht="30" customHeight="1">
      <c r="A160" s="10" t="s">
        <v>584</v>
      </c>
      <c r="B160" s="10" t="s">
        <v>585</v>
      </c>
      <c r="C160" s="10" t="s">
        <v>143</v>
      </c>
      <c r="D160" s="11">
        <v>1</v>
      </c>
      <c r="E160" s="17">
        <f>단가대비표!O24</f>
        <v>0</v>
      </c>
      <c r="F160" s="18">
        <f>TRUNC(E160*D160,1)</f>
        <v>0</v>
      </c>
      <c r="G160" s="17">
        <f>단가대비표!P24</f>
        <v>0</v>
      </c>
      <c r="H160" s="18">
        <f>TRUNC(G160*D160,1)</f>
        <v>0</v>
      </c>
      <c r="I160" s="17">
        <f>단가대비표!V24</f>
        <v>0</v>
      </c>
      <c r="J160" s="18">
        <f>TRUNC(I160*D160,1)</f>
        <v>0</v>
      </c>
      <c r="K160" s="17">
        <f t="shared" ref="K160:L163" si="42">TRUNC(E160+G160+I160,1)</f>
        <v>0</v>
      </c>
      <c r="L160" s="18">
        <f t="shared" si="42"/>
        <v>0</v>
      </c>
      <c r="M160" s="10" t="s">
        <v>52</v>
      </c>
      <c r="N160" s="2" t="s">
        <v>145</v>
      </c>
      <c r="O160" s="2" t="s">
        <v>586</v>
      </c>
      <c r="P160" s="2" t="s">
        <v>67</v>
      </c>
      <c r="Q160" s="2" t="s">
        <v>67</v>
      </c>
      <c r="R160" s="2" t="s">
        <v>66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587</v>
      </c>
      <c r="AX160" s="2" t="s">
        <v>52</v>
      </c>
      <c r="AY160" s="2" t="s">
        <v>52</v>
      </c>
    </row>
    <row r="161" spans="1:51" ht="30" customHeight="1">
      <c r="A161" s="10" t="s">
        <v>584</v>
      </c>
      <c r="B161" s="10" t="s">
        <v>588</v>
      </c>
      <c r="C161" s="10" t="s">
        <v>143</v>
      </c>
      <c r="D161" s="11">
        <v>1</v>
      </c>
      <c r="E161" s="17">
        <f>단가대비표!O25</f>
        <v>0</v>
      </c>
      <c r="F161" s="18">
        <f>TRUNC(E161*D161,1)</f>
        <v>0</v>
      </c>
      <c r="G161" s="17">
        <f>단가대비표!P25</f>
        <v>0</v>
      </c>
      <c r="H161" s="18">
        <f>TRUNC(G161*D161,1)</f>
        <v>0</v>
      </c>
      <c r="I161" s="17">
        <f>단가대비표!V25</f>
        <v>0</v>
      </c>
      <c r="J161" s="18">
        <f>TRUNC(I161*D161,1)</f>
        <v>0</v>
      </c>
      <c r="K161" s="17">
        <f t="shared" si="42"/>
        <v>0</v>
      </c>
      <c r="L161" s="18">
        <f t="shared" si="42"/>
        <v>0</v>
      </c>
      <c r="M161" s="10" t="s">
        <v>52</v>
      </c>
      <c r="N161" s="2" t="s">
        <v>145</v>
      </c>
      <c r="O161" s="2" t="s">
        <v>589</v>
      </c>
      <c r="P161" s="2" t="s">
        <v>67</v>
      </c>
      <c r="Q161" s="2" t="s">
        <v>67</v>
      </c>
      <c r="R161" s="2" t="s">
        <v>66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590</v>
      </c>
      <c r="AX161" s="2" t="s">
        <v>52</v>
      </c>
      <c r="AY161" s="2" t="s">
        <v>52</v>
      </c>
    </row>
    <row r="162" spans="1:51" ht="30" customHeight="1">
      <c r="A162" s="10" t="s">
        <v>392</v>
      </c>
      <c r="B162" s="10" t="s">
        <v>393</v>
      </c>
      <c r="C162" s="10" t="s">
        <v>394</v>
      </c>
      <c r="D162" s="11">
        <v>0.12</v>
      </c>
      <c r="E162" s="17">
        <f>단가대비표!O73</f>
        <v>0</v>
      </c>
      <c r="F162" s="18">
        <f>TRUNC(E162*D162,1)</f>
        <v>0</v>
      </c>
      <c r="G162" s="17">
        <f>단가대비표!P73</f>
        <v>0</v>
      </c>
      <c r="H162" s="18">
        <f>TRUNC(G162*D162,1)</f>
        <v>0</v>
      </c>
      <c r="I162" s="17">
        <f>단가대비표!V73</f>
        <v>0</v>
      </c>
      <c r="J162" s="18">
        <f>TRUNC(I162*D162,1)</f>
        <v>0</v>
      </c>
      <c r="K162" s="17">
        <f t="shared" si="42"/>
        <v>0</v>
      </c>
      <c r="L162" s="18">
        <f t="shared" si="42"/>
        <v>0</v>
      </c>
      <c r="M162" s="10" t="s">
        <v>52</v>
      </c>
      <c r="N162" s="2" t="s">
        <v>145</v>
      </c>
      <c r="O162" s="2" t="s">
        <v>395</v>
      </c>
      <c r="P162" s="2" t="s">
        <v>67</v>
      </c>
      <c r="Q162" s="2" t="s">
        <v>67</v>
      </c>
      <c r="R162" s="2" t="s">
        <v>66</v>
      </c>
      <c r="S162" s="3"/>
      <c r="T162" s="3"/>
      <c r="U162" s="3"/>
      <c r="V162" s="3">
        <v>1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591</v>
      </c>
      <c r="AX162" s="2" t="s">
        <v>52</v>
      </c>
      <c r="AY162" s="2" t="s">
        <v>52</v>
      </c>
    </row>
    <row r="163" spans="1:51" ht="30" customHeight="1">
      <c r="A163" s="10" t="s">
        <v>397</v>
      </c>
      <c r="B163" s="10" t="s">
        <v>398</v>
      </c>
      <c r="C163" s="10" t="s">
        <v>335</v>
      </c>
      <c r="D163" s="11">
        <v>1</v>
      </c>
      <c r="E163" s="17">
        <f>TRUNC(SUMIF(V160:V163, RIGHTB(O163, 1), H160:H163)*U163, 2)</f>
        <v>0</v>
      </c>
      <c r="F163" s="18">
        <f>TRUNC(E163*D163,1)</f>
        <v>0</v>
      </c>
      <c r="G163" s="17">
        <v>0</v>
      </c>
      <c r="H163" s="18">
        <f>TRUNC(G163*D163,1)</f>
        <v>0</v>
      </c>
      <c r="I163" s="17">
        <v>0</v>
      </c>
      <c r="J163" s="18">
        <f>TRUNC(I163*D163,1)</f>
        <v>0</v>
      </c>
      <c r="K163" s="17">
        <f t="shared" si="42"/>
        <v>0</v>
      </c>
      <c r="L163" s="18">
        <f t="shared" si="42"/>
        <v>0</v>
      </c>
      <c r="M163" s="10" t="s">
        <v>52</v>
      </c>
      <c r="N163" s="2" t="s">
        <v>145</v>
      </c>
      <c r="O163" s="2" t="s">
        <v>386</v>
      </c>
      <c r="P163" s="2" t="s">
        <v>67</v>
      </c>
      <c r="Q163" s="2" t="s">
        <v>67</v>
      </c>
      <c r="R163" s="2" t="s">
        <v>67</v>
      </c>
      <c r="S163" s="3">
        <v>1</v>
      </c>
      <c r="T163" s="3">
        <v>0</v>
      </c>
      <c r="U163" s="3">
        <v>0.03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592</v>
      </c>
      <c r="AX163" s="2" t="s">
        <v>52</v>
      </c>
      <c r="AY163" s="2" t="s">
        <v>52</v>
      </c>
    </row>
    <row r="164" spans="1:51" ht="30" customHeight="1">
      <c r="A164" s="10" t="s">
        <v>401</v>
      </c>
      <c r="B164" s="10" t="s">
        <v>52</v>
      </c>
      <c r="C164" s="10" t="s">
        <v>52</v>
      </c>
      <c r="D164" s="11"/>
      <c r="E164" s="17"/>
      <c r="F164" s="18">
        <f>TRUNC(SUMIF(N160:N163, N159, F160:F163),0)</f>
        <v>0</v>
      </c>
      <c r="G164" s="17"/>
      <c r="H164" s="18">
        <f>TRUNC(SUMIF(N160:N163, N159, H160:H163),0)</f>
        <v>0</v>
      </c>
      <c r="I164" s="17"/>
      <c r="J164" s="18">
        <f>TRUNC(SUMIF(N160:N163, N159, J160:J163),0)</f>
        <v>0</v>
      </c>
      <c r="K164" s="17"/>
      <c r="L164" s="18">
        <f>F164+H164+J164</f>
        <v>0</v>
      </c>
      <c r="M164" s="10" t="s">
        <v>52</v>
      </c>
      <c r="N164" s="2" t="s">
        <v>289</v>
      </c>
      <c r="O164" s="2" t="s">
        <v>289</v>
      </c>
      <c r="P164" s="2" t="s">
        <v>52</v>
      </c>
      <c r="Q164" s="2" t="s">
        <v>52</v>
      </c>
      <c r="R164" s="2" t="s">
        <v>52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52</v>
      </c>
      <c r="AX164" s="2" t="s">
        <v>52</v>
      </c>
      <c r="AY164" s="2" t="s">
        <v>52</v>
      </c>
    </row>
    <row r="165" spans="1:51" ht="30" customHeight="1">
      <c r="A165" s="11"/>
      <c r="B165" s="11"/>
      <c r="C165" s="11"/>
      <c r="D165" s="11"/>
      <c r="E165" s="17"/>
      <c r="F165" s="18"/>
      <c r="G165" s="17"/>
      <c r="H165" s="18"/>
      <c r="I165" s="17"/>
      <c r="J165" s="18"/>
      <c r="K165" s="17"/>
      <c r="L165" s="18"/>
      <c r="M165" s="11"/>
    </row>
    <row r="166" spans="1:51" ht="30" customHeight="1">
      <c r="A166" s="66" t="s">
        <v>593</v>
      </c>
      <c r="B166" s="66"/>
      <c r="C166" s="66"/>
      <c r="D166" s="66"/>
      <c r="E166" s="67"/>
      <c r="F166" s="68"/>
      <c r="G166" s="67"/>
      <c r="H166" s="68"/>
      <c r="I166" s="67"/>
      <c r="J166" s="68"/>
      <c r="K166" s="67"/>
      <c r="L166" s="68"/>
      <c r="M166" s="66"/>
      <c r="N166" s="1" t="s">
        <v>300</v>
      </c>
    </row>
    <row r="167" spans="1:51" ht="30" customHeight="1">
      <c r="A167" s="10" t="s">
        <v>594</v>
      </c>
      <c r="B167" s="10" t="s">
        <v>595</v>
      </c>
      <c r="C167" s="10" t="s">
        <v>143</v>
      </c>
      <c r="D167" s="11">
        <v>1</v>
      </c>
      <c r="E167" s="17">
        <f>단가대비표!O22</f>
        <v>0</v>
      </c>
      <c r="F167" s="18">
        <f>TRUNC(E167*D167,1)</f>
        <v>0</v>
      </c>
      <c r="G167" s="17">
        <f>단가대비표!P22</f>
        <v>0</v>
      </c>
      <c r="H167" s="18">
        <f>TRUNC(G167*D167,1)</f>
        <v>0</v>
      </c>
      <c r="I167" s="17">
        <f>단가대비표!V22</f>
        <v>0</v>
      </c>
      <c r="J167" s="18">
        <f>TRUNC(I167*D167,1)</f>
        <v>0</v>
      </c>
      <c r="K167" s="17">
        <f t="shared" ref="K167:L169" si="43">TRUNC(E167+G167+I167,1)</f>
        <v>0</v>
      </c>
      <c r="L167" s="18">
        <f t="shared" si="43"/>
        <v>0</v>
      </c>
      <c r="M167" s="10" t="s">
        <v>52</v>
      </c>
      <c r="N167" s="2" t="s">
        <v>300</v>
      </c>
      <c r="O167" s="2" t="s">
        <v>596</v>
      </c>
      <c r="P167" s="2" t="s">
        <v>67</v>
      </c>
      <c r="Q167" s="2" t="s">
        <v>67</v>
      </c>
      <c r="R167" s="2" t="s">
        <v>66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597</v>
      </c>
      <c r="AX167" s="2" t="s">
        <v>52</v>
      </c>
      <c r="AY167" s="2" t="s">
        <v>52</v>
      </c>
    </row>
    <row r="168" spans="1:51" ht="30" customHeight="1">
      <c r="A168" s="10" t="s">
        <v>392</v>
      </c>
      <c r="B168" s="10" t="s">
        <v>393</v>
      </c>
      <c r="C168" s="10" t="s">
        <v>394</v>
      </c>
      <c r="D168" s="32">
        <f>0.2*90%</f>
        <v>0.18000000000000002</v>
      </c>
      <c r="E168" s="17">
        <f>단가대비표!O73</f>
        <v>0</v>
      </c>
      <c r="F168" s="18">
        <f>TRUNC(E168*D168,1)</f>
        <v>0</v>
      </c>
      <c r="G168" s="17">
        <f>단가대비표!P73</f>
        <v>0</v>
      </c>
      <c r="H168" s="18">
        <f>TRUNC(G168*D168,1)</f>
        <v>0</v>
      </c>
      <c r="I168" s="17">
        <f>단가대비표!V73</f>
        <v>0</v>
      </c>
      <c r="J168" s="18">
        <f>TRUNC(I168*D168,1)</f>
        <v>0</v>
      </c>
      <c r="K168" s="17">
        <f t="shared" si="43"/>
        <v>0</v>
      </c>
      <c r="L168" s="18">
        <f t="shared" si="43"/>
        <v>0</v>
      </c>
      <c r="M168" s="10" t="s">
        <v>52</v>
      </c>
      <c r="N168" s="2" t="s">
        <v>300</v>
      </c>
      <c r="O168" s="2" t="s">
        <v>395</v>
      </c>
      <c r="P168" s="2" t="s">
        <v>67</v>
      </c>
      <c r="Q168" s="2" t="s">
        <v>67</v>
      </c>
      <c r="R168" s="2" t="s">
        <v>66</v>
      </c>
      <c r="S168" s="3"/>
      <c r="T168" s="3"/>
      <c r="U168" s="3"/>
      <c r="V168" s="3">
        <v>1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52</v>
      </c>
      <c r="AW168" s="2" t="s">
        <v>598</v>
      </c>
      <c r="AX168" s="2" t="s">
        <v>52</v>
      </c>
      <c r="AY168" s="2" t="s">
        <v>52</v>
      </c>
    </row>
    <row r="169" spans="1:51" ht="30" customHeight="1">
      <c r="A169" s="10" t="s">
        <v>397</v>
      </c>
      <c r="B169" s="10" t="s">
        <v>398</v>
      </c>
      <c r="C169" s="10" t="s">
        <v>335</v>
      </c>
      <c r="D169" s="11">
        <v>1</v>
      </c>
      <c r="E169" s="17">
        <f>TRUNC(SUMIF(V167:V169, RIGHTB(O169, 1), H167:H169)*U169, 2)</f>
        <v>0</v>
      </c>
      <c r="F169" s="18">
        <f>TRUNC(E169*D169,1)</f>
        <v>0</v>
      </c>
      <c r="G169" s="17">
        <v>0</v>
      </c>
      <c r="H169" s="18">
        <f>TRUNC(G169*D169,1)</f>
        <v>0</v>
      </c>
      <c r="I169" s="17">
        <v>0</v>
      </c>
      <c r="J169" s="18">
        <f>TRUNC(I169*D169,1)</f>
        <v>0</v>
      </c>
      <c r="K169" s="17">
        <f t="shared" si="43"/>
        <v>0</v>
      </c>
      <c r="L169" s="18">
        <f t="shared" si="43"/>
        <v>0</v>
      </c>
      <c r="M169" s="10" t="s">
        <v>52</v>
      </c>
      <c r="N169" s="2" t="s">
        <v>300</v>
      </c>
      <c r="O169" s="2" t="s">
        <v>386</v>
      </c>
      <c r="P169" s="2" t="s">
        <v>67</v>
      </c>
      <c r="Q169" s="2" t="s">
        <v>67</v>
      </c>
      <c r="R169" s="2" t="s">
        <v>67</v>
      </c>
      <c r="S169" s="3">
        <v>1</v>
      </c>
      <c r="T169" s="3">
        <v>0</v>
      </c>
      <c r="U169" s="3">
        <v>0.03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599</v>
      </c>
      <c r="AX169" s="2" t="s">
        <v>52</v>
      </c>
      <c r="AY169" s="2" t="s">
        <v>52</v>
      </c>
    </row>
    <row r="170" spans="1:51" ht="30" customHeight="1">
      <c r="A170" s="10" t="s">
        <v>401</v>
      </c>
      <c r="B170" s="10" t="s">
        <v>52</v>
      </c>
      <c r="C170" s="10" t="s">
        <v>52</v>
      </c>
      <c r="D170" s="11"/>
      <c r="E170" s="17"/>
      <c r="F170" s="18">
        <f>TRUNC(SUMIF(N167:N169, N166, F167:F169),0)</f>
        <v>0</v>
      </c>
      <c r="G170" s="17"/>
      <c r="H170" s="18">
        <f>TRUNC(SUMIF(N167:N169, N166, H167:H169),0)</f>
        <v>0</v>
      </c>
      <c r="I170" s="17"/>
      <c r="J170" s="18">
        <f>TRUNC(SUMIF(N167:N169, N166, J167:J169),0)</f>
        <v>0</v>
      </c>
      <c r="K170" s="17"/>
      <c r="L170" s="18">
        <f>F170+H170+J170</f>
        <v>0</v>
      </c>
      <c r="M170" s="10" t="s">
        <v>52</v>
      </c>
      <c r="N170" s="2" t="s">
        <v>289</v>
      </c>
      <c r="O170" s="2" t="s">
        <v>289</v>
      </c>
      <c r="P170" s="2" t="s">
        <v>52</v>
      </c>
      <c r="Q170" s="2" t="s">
        <v>52</v>
      </c>
      <c r="R170" s="2" t="s">
        <v>52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52</v>
      </c>
      <c r="AX170" s="2" t="s">
        <v>52</v>
      </c>
      <c r="AY170" s="2" t="s">
        <v>52</v>
      </c>
    </row>
    <row r="171" spans="1:51" ht="30" customHeight="1">
      <c r="A171" s="11"/>
      <c r="B171" s="11"/>
      <c r="C171" s="11"/>
      <c r="D171" s="11"/>
      <c r="E171" s="17"/>
      <c r="F171" s="18"/>
      <c r="G171" s="17"/>
      <c r="H171" s="18"/>
      <c r="I171" s="17"/>
      <c r="J171" s="18"/>
      <c r="K171" s="17"/>
      <c r="L171" s="18"/>
      <c r="M171" s="11"/>
    </row>
    <row r="172" spans="1:51" ht="30" customHeight="1">
      <c r="A172" s="66" t="s">
        <v>600</v>
      </c>
      <c r="B172" s="66"/>
      <c r="C172" s="66"/>
      <c r="D172" s="66"/>
      <c r="E172" s="67"/>
      <c r="F172" s="68"/>
      <c r="G172" s="67"/>
      <c r="H172" s="68"/>
      <c r="I172" s="67"/>
      <c r="J172" s="68"/>
      <c r="K172" s="67"/>
      <c r="L172" s="68"/>
      <c r="M172" s="66"/>
      <c r="N172" s="1" t="s">
        <v>304</v>
      </c>
    </row>
    <row r="173" spans="1:51" ht="30" customHeight="1">
      <c r="A173" s="10" t="s">
        <v>594</v>
      </c>
      <c r="B173" s="10" t="s">
        <v>601</v>
      </c>
      <c r="C173" s="10" t="s">
        <v>143</v>
      </c>
      <c r="D173" s="11">
        <v>1</v>
      </c>
      <c r="E173" s="17">
        <f>단가대비표!O23</f>
        <v>0</v>
      </c>
      <c r="F173" s="18">
        <f>TRUNC(E173*D173,1)</f>
        <v>0</v>
      </c>
      <c r="G173" s="17">
        <f>단가대비표!P23</f>
        <v>0</v>
      </c>
      <c r="H173" s="18">
        <f>TRUNC(G173*D173,1)</f>
        <v>0</v>
      </c>
      <c r="I173" s="17">
        <f>단가대비표!V23</f>
        <v>0</v>
      </c>
      <c r="J173" s="18">
        <f>TRUNC(I173*D173,1)</f>
        <v>0</v>
      </c>
      <c r="K173" s="17">
        <f t="shared" ref="K173:L176" si="44">TRUNC(E173+G173+I173,1)</f>
        <v>0</v>
      </c>
      <c r="L173" s="18">
        <f t="shared" si="44"/>
        <v>0</v>
      </c>
      <c r="M173" s="10" t="s">
        <v>52</v>
      </c>
      <c r="N173" s="2" t="s">
        <v>304</v>
      </c>
      <c r="O173" s="2" t="s">
        <v>602</v>
      </c>
      <c r="P173" s="2" t="s">
        <v>67</v>
      </c>
      <c r="Q173" s="2" t="s">
        <v>67</v>
      </c>
      <c r="R173" s="2" t="s">
        <v>66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603</v>
      </c>
      <c r="AX173" s="2" t="s">
        <v>52</v>
      </c>
      <c r="AY173" s="2" t="s">
        <v>52</v>
      </c>
    </row>
    <row r="174" spans="1:51" ht="30" customHeight="1">
      <c r="A174" s="10" t="s">
        <v>584</v>
      </c>
      <c r="B174" s="10" t="s">
        <v>604</v>
      </c>
      <c r="C174" s="10" t="s">
        <v>143</v>
      </c>
      <c r="D174" s="11">
        <v>1</v>
      </c>
      <c r="E174" s="17">
        <f>단가대비표!O26</f>
        <v>0</v>
      </c>
      <c r="F174" s="18">
        <f>TRUNC(E174*D174,1)</f>
        <v>0</v>
      </c>
      <c r="G174" s="17">
        <f>단가대비표!P26</f>
        <v>0</v>
      </c>
      <c r="H174" s="18">
        <f>TRUNC(G174*D174,1)</f>
        <v>0</v>
      </c>
      <c r="I174" s="17">
        <f>단가대비표!V26</f>
        <v>0</v>
      </c>
      <c r="J174" s="18">
        <f>TRUNC(I174*D174,1)</f>
        <v>0</v>
      </c>
      <c r="K174" s="17">
        <f t="shared" si="44"/>
        <v>0</v>
      </c>
      <c r="L174" s="18">
        <f t="shared" si="44"/>
        <v>0</v>
      </c>
      <c r="M174" s="10" t="s">
        <v>52</v>
      </c>
      <c r="N174" s="2" t="s">
        <v>304</v>
      </c>
      <c r="O174" s="2" t="s">
        <v>605</v>
      </c>
      <c r="P174" s="2" t="s">
        <v>67</v>
      </c>
      <c r="Q174" s="2" t="s">
        <v>67</v>
      </c>
      <c r="R174" s="2" t="s">
        <v>66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606</v>
      </c>
      <c r="AX174" s="2" t="s">
        <v>52</v>
      </c>
      <c r="AY174" s="2" t="s">
        <v>52</v>
      </c>
    </row>
    <row r="175" spans="1:51" ht="30" customHeight="1">
      <c r="A175" s="10" t="s">
        <v>392</v>
      </c>
      <c r="B175" s="10" t="s">
        <v>393</v>
      </c>
      <c r="C175" s="10" t="s">
        <v>394</v>
      </c>
      <c r="D175" s="32">
        <f>0.2*90%</f>
        <v>0.18000000000000002</v>
      </c>
      <c r="E175" s="17">
        <f>단가대비표!O73</f>
        <v>0</v>
      </c>
      <c r="F175" s="18">
        <f>TRUNC(E175*D175,1)</f>
        <v>0</v>
      </c>
      <c r="G175" s="17">
        <f>단가대비표!P73</f>
        <v>0</v>
      </c>
      <c r="H175" s="18">
        <f>TRUNC(G175*D175,1)</f>
        <v>0</v>
      </c>
      <c r="I175" s="17">
        <f>단가대비표!V73</f>
        <v>0</v>
      </c>
      <c r="J175" s="18">
        <f>TRUNC(I175*D175,1)</f>
        <v>0</v>
      </c>
      <c r="K175" s="17">
        <f t="shared" si="44"/>
        <v>0</v>
      </c>
      <c r="L175" s="18">
        <f t="shared" si="44"/>
        <v>0</v>
      </c>
      <c r="M175" s="10" t="s">
        <v>52</v>
      </c>
      <c r="N175" s="2" t="s">
        <v>304</v>
      </c>
      <c r="O175" s="2" t="s">
        <v>395</v>
      </c>
      <c r="P175" s="2" t="s">
        <v>67</v>
      </c>
      <c r="Q175" s="2" t="s">
        <v>67</v>
      </c>
      <c r="R175" s="2" t="s">
        <v>66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607</v>
      </c>
      <c r="AX175" s="2" t="s">
        <v>52</v>
      </c>
      <c r="AY175" s="2" t="s">
        <v>52</v>
      </c>
    </row>
    <row r="176" spans="1:51" ht="30" customHeight="1">
      <c r="A176" s="10" t="s">
        <v>397</v>
      </c>
      <c r="B176" s="10" t="s">
        <v>398</v>
      </c>
      <c r="C176" s="10" t="s">
        <v>335</v>
      </c>
      <c r="D176" s="11">
        <v>1</v>
      </c>
      <c r="E176" s="17">
        <f>TRUNC(SUMIF(V173:V176, RIGHTB(O176, 1), H173:H176)*U176, 2)</f>
        <v>0</v>
      </c>
      <c r="F176" s="18">
        <f>TRUNC(E176*D176,1)</f>
        <v>0</v>
      </c>
      <c r="G176" s="17">
        <v>0</v>
      </c>
      <c r="H176" s="18">
        <f>TRUNC(G176*D176,1)</f>
        <v>0</v>
      </c>
      <c r="I176" s="17">
        <v>0</v>
      </c>
      <c r="J176" s="18">
        <f>TRUNC(I176*D176,1)</f>
        <v>0</v>
      </c>
      <c r="K176" s="17">
        <f t="shared" si="44"/>
        <v>0</v>
      </c>
      <c r="L176" s="18">
        <f t="shared" si="44"/>
        <v>0</v>
      </c>
      <c r="M176" s="10" t="s">
        <v>52</v>
      </c>
      <c r="N176" s="2" t="s">
        <v>304</v>
      </c>
      <c r="O176" s="2" t="s">
        <v>386</v>
      </c>
      <c r="P176" s="2" t="s">
        <v>67</v>
      </c>
      <c r="Q176" s="2" t="s">
        <v>67</v>
      </c>
      <c r="R176" s="2" t="s">
        <v>67</v>
      </c>
      <c r="S176" s="3">
        <v>1</v>
      </c>
      <c r="T176" s="3">
        <v>0</v>
      </c>
      <c r="U176" s="3">
        <v>0.03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608</v>
      </c>
      <c r="AX176" s="2" t="s">
        <v>52</v>
      </c>
      <c r="AY176" s="2" t="s">
        <v>52</v>
      </c>
    </row>
    <row r="177" spans="1:51" ht="30" customHeight="1">
      <c r="A177" s="10" t="s">
        <v>401</v>
      </c>
      <c r="B177" s="10" t="s">
        <v>52</v>
      </c>
      <c r="C177" s="10" t="s">
        <v>52</v>
      </c>
      <c r="D177" s="11"/>
      <c r="E177" s="17"/>
      <c r="F177" s="18">
        <f>TRUNC(SUMIF(N173:N176, N172, F173:F176),0)</f>
        <v>0</v>
      </c>
      <c r="G177" s="17"/>
      <c r="H177" s="18">
        <f>TRUNC(SUMIF(N173:N176, N172, H173:H176),0)</f>
        <v>0</v>
      </c>
      <c r="I177" s="17"/>
      <c r="J177" s="18">
        <f>TRUNC(SUMIF(N173:N176, N172, J173:J176),0)</f>
        <v>0</v>
      </c>
      <c r="K177" s="17"/>
      <c r="L177" s="18">
        <f>F177+H177+J177</f>
        <v>0</v>
      </c>
      <c r="M177" s="10" t="s">
        <v>52</v>
      </c>
      <c r="N177" s="2" t="s">
        <v>289</v>
      </c>
      <c r="O177" s="2" t="s">
        <v>289</v>
      </c>
      <c r="P177" s="2" t="s">
        <v>52</v>
      </c>
      <c r="Q177" s="2" t="s">
        <v>52</v>
      </c>
      <c r="R177" s="2" t="s">
        <v>52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52</v>
      </c>
      <c r="AW177" s="2" t="s">
        <v>52</v>
      </c>
      <c r="AX177" s="2" t="s">
        <v>52</v>
      </c>
      <c r="AY177" s="2" t="s">
        <v>52</v>
      </c>
    </row>
    <row r="178" spans="1:51" ht="30" customHeight="1">
      <c r="A178" s="11"/>
      <c r="B178" s="11"/>
      <c r="C178" s="11"/>
      <c r="D178" s="11"/>
      <c r="E178" s="17"/>
      <c r="F178" s="18"/>
      <c r="G178" s="17"/>
      <c r="H178" s="18"/>
      <c r="I178" s="17"/>
      <c r="J178" s="18"/>
      <c r="K178" s="17"/>
      <c r="L178" s="18"/>
      <c r="M178" s="11"/>
    </row>
    <row r="179" spans="1:51" ht="30" customHeight="1">
      <c r="A179" s="66" t="s">
        <v>609</v>
      </c>
      <c r="B179" s="66"/>
      <c r="C179" s="66"/>
      <c r="D179" s="66"/>
      <c r="E179" s="67"/>
      <c r="F179" s="68"/>
      <c r="G179" s="67"/>
      <c r="H179" s="68"/>
      <c r="I179" s="67"/>
      <c r="J179" s="68"/>
      <c r="K179" s="67"/>
      <c r="L179" s="68"/>
      <c r="M179" s="66"/>
      <c r="N179" s="1" t="s">
        <v>150</v>
      </c>
    </row>
    <row r="180" spans="1:51" ht="30" customHeight="1">
      <c r="A180" s="10" t="s">
        <v>147</v>
      </c>
      <c r="B180" s="10" t="s">
        <v>611</v>
      </c>
      <c r="C180" s="10" t="s">
        <v>143</v>
      </c>
      <c r="D180" s="11">
        <v>1</v>
      </c>
      <c r="E180" s="17">
        <f>단가대비표!O18</f>
        <v>0</v>
      </c>
      <c r="F180" s="18">
        <f>TRUNC(E180*D180,1)</f>
        <v>0</v>
      </c>
      <c r="G180" s="17">
        <f>단가대비표!P18</f>
        <v>0</v>
      </c>
      <c r="H180" s="18">
        <f>TRUNC(G180*D180,1)</f>
        <v>0</v>
      </c>
      <c r="I180" s="17">
        <f>단가대비표!V18</f>
        <v>0</v>
      </c>
      <c r="J180" s="18">
        <f>TRUNC(I180*D180,1)</f>
        <v>0</v>
      </c>
      <c r="K180" s="17">
        <f t="shared" ref="K180:L182" si="45">TRUNC(E180+G180+I180,1)</f>
        <v>0</v>
      </c>
      <c r="L180" s="18">
        <f t="shared" si="45"/>
        <v>0</v>
      </c>
      <c r="M180" s="10" t="s">
        <v>52</v>
      </c>
      <c r="N180" s="2" t="s">
        <v>150</v>
      </c>
      <c r="O180" s="2" t="s">
        <v>612</v>
      </c>
      <c r="P180" s="2" t="s">
        <v>67</v>
      </c>
      <c r="Q180" s="2" t="s">
        <v>67</v>
      </c>
      <c r="R180" s="2" t="s">
        <v>66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613</v>
      </c>
      <c r="AX180" s="2" t="s">
        <v>52</v>
      </c>
      <c r="AY180" s="2" t="s">
        <v>52</v>
      </c>
    </row>
    <row r="181" spans="1:51" ht="30" customHeight="1">
      <c r="A181" s="10" t="s">
        <v>392</v>
      </c>
      <c r="B181" s="10" t="s">
        <v>393</v>
      </c>
      <c r="C181" s="10" t="s">
        <v>394</v>
      </c>
      <c r="D181" s="32">
        <f>0.22*90%</f>
        <v>0.19800000000000001</v>
      </c>
      <c r="E181" s="17">
        <f>단가대비표!O73</f>
        <v>0</v>
      </c>
      <c r="F181" s="18">
        <f>TRUNC(E181*D181,1)</f>
        <v>0</v>
      </c>
      <c r="G181" s="17">
        <f>단가대비표!P73</f>
        <v>0</v>
      </c>
      <c r="H181" s="18">
        <f>TRUNC(G181*D181,1)</f>
        <v>0</v>
      </c>
      <c r="I181" s="17">
        <f>단가대비표!V73</f>
        <v>0</v>
      </c>
      <c r="J181" s="18">
        <f>TRUNC(I181*D181,1)</f>
        <v>0</v>
      </c>
      <c r="K181" s="17">
        <f t="shared" si="45"/>
        <v>0</v>
      </c>
      <c r="L181" s="18">
        <f t="shared" si="45"/>
        <v>0</v>
      </c>
      <c r="M181" s="10" t="s">
        <v>52</v>
      </c>
      <c r="N181" s="2" t="s">
        <v>150</v>
      </c>
      <c r="O181" s="2" t="s">
        <v>395</v>
      </c>
      <c r="P181" s="2" t="s">
        <v>67</v>
      </c>
      <c r="Q181" s="2" t="s">
        <v>67</v>
      </c>
      <c r="R181" s="2" t="s">
        <v>66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614</v>
      </c>
      <c r="AX181" s="2" t="s">
        <v>52</v>
      </c>
      <c r="AY181" s="2" t="s">
        <v>52</v>
      </c>
    </row>
    <row r="182" spans="1:51" ht="30" customHeight="1">
      <c r="A182" s="10" t="s">
        <v>397</v>
      </c>
      <c r="B182" s="10" t="s">
        <v>398</v>
      </c>
      <c r="C182" s="10" t="s">
        <v>335</v>
      </c>
      <c r="D182" s="11">
        <v>1</v>
      </c>
      <c r="E182" s="17">
        <f>TRUNC(SUMIF(V180:V182, RIGHTB(O182, 1), H180:H182)*U182, 2)</f>
        <v>0</v>
      </c>
      <c r="F182" s="18">
        <f>TRUNC(E182*D182,1)</f>
        <v>0</v>
      </c>
      <c r="G182" s="17">
        <v>0</v>
      </c>
      <c r="H182" s="18">
        <f>TRUNC(G182*D182,1)</f>
        <v>0</v>
      </c>
      <c r="I182" s="17">
        <v>0</v>
      </c>
      <c r="J182" s="18">
        <f>TRUNC(I182*D182,1)</f>
        <v>0</v>
      </c>
      <c r="K182" s="17">
        <f t="shared" si="45"/>
        <v>0</v>
      </c>
      <c r="L182" s="18">
        <f t="shared" si="45"/>
        <v>0</v>
      </c>
      <c r="M182" s="10" t="s">
        <v>52</v>
      </c>
      <c r="N182" s="2" t="s">
        <v>150</v>
      </c>
      <c r="O182" s="2" t="s">
        <v>386</v>
      </c>
      <c r="P182" s="2" t="s">
        <v>67</v>
      </c>
      <c r="Q182" s="2" t="s">
        <v>67</v>
      </c>
      <c r="R182" s="2" t="s">
        <v>67</v>
      </c>
      <c r="S182" s="3">
        <v>1</v>
      </c>
      <c r="T182" s="3">
        <v>0</v>
      </c>
      <c r="U182" s="3">
        <v>0.03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52</v>
      </c>
      <c r="AW182" s="2" t="s">
        <v>615</v>
      </c>
      <c r="AX182" s="2" t="s">
        <v>52</v>
      </c>
      <c r="AY182" s="2" t="s">
        <v>52</v>
      </c>
    </row>
    <row r="183" spans="1:51" ht="30" customHeight="1">
      <c r="A183" s="10" t="s">
        <v>401</v>
      </c>
      <c r="B183" s="10" t="s">
        <v>52</v>
      </c>
      <c r="C183" s="10" t="s">
        <v>52</v>
      </c>
      <c r="D183" s="11"/>
      <c r="E183" s="17"/>
      <c r="F183" s="18">
        <f>TRUNC(SUMIF(N180:N182, N179, F180:F182),0)</f>
        <v>0</v>
      </c>
      <c r="G183" s="17"/>
      <c r="H183" s="18">
        <f>TRUNC(SUMIF(N180:N182, N179, H180:H182),0)</f>
        <v>0</v>
      </c>
      <c r="I183" s="17"/>
      <c r="J183" s="18">
        <f>TRUNC(SUMIF(N180:N182, N179, J180:J182),0)</f>
        <v>0</v>
      </c>
      <c r="K183" s="17"/>
      <c r="L183" s="18">
        <f>F183+H183+J183</f>
        <v>0</v>
      </c>
      <c r="M183" s="10" t="s">
        <v>52</v>
      </c>
      <c r="N183" s="2" t="s">
        <v>289</v>
      </c>
      <c r="O183" s="2" t="s">
        <v>289</v>
      </c>
      <c r="P183" s="2" t="s">
        <v>52</v>
      </c>
      <c r="Q183" s="2" t="s">
        <v>52</v>
      </c>
      <c r="R183" s="2" t="s">
        <v>52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52</v>
      </c>
      <c r="AX183" s="2" t="s">
        <v>52</v>
      </c>
      <c r="AY183" s="2" t="s">
        <v>52</v>
      </c>
    </row>
    <row r="184" spans="1:51" ht="30" customHeight="1">
      <c r="A184" s="11"/>
      <c r="B184" s="11"/>
      <c r="C184" s="11"/>
      <c r="D184" s="11"/>
      <c r="E184" s="17"/>
      <c r="F184" s="18"/>
      <c r="G184" s="17"/>
      <c r="H184" s="18"/>
      <c r="I184" s="17"/>
      <c r="J184" s="18"/>
      <c r="K184" s="17"/>
      <c r="L184" s="18"/>
      <c r="M184" s="11"/>
    </row>
    <row r="185" spans="1:51" ht="30" customHeight="1">
      <c r="A185" s="66" t="s">
        <v>616</v>
      </c>
      <c r="B185" s="66"/>
      <c r="C185" s="66"/>
      <c r="D185" s="66"/>
      <c r="E185" s="67"/>
      <c r="F185" s="68"/>
      <c r="G185" s="67"/>
      <c r="H185" s="68"/>
      <c r="I185" s="67"/>
      <c r="J185" s="68"/>
      <c r="K185" s="67"/>
      <c r="L185" s="68"/>
      <c r="M185" s="66"/>
      <c r="N185" s="1" t="s">
        <v>154</v>
      </c>
    </row>
    <row r="186" spans="1:51" ht="30" customHeight="1">
      <c r="A186" s="10" t="s">
        <v>147</v>
      </c>
      <c r="B186" s="10" t="s">
        <v>617</v>
      </c>
      <c r="C186" s="10" t="s">
        <v>143</v>
      </c>
      <c r="D186" s="11">
        <v>1</v>
      </c>
      <c r="E186" s="17">
        <f>단가대비표!O19</f>
        <v>0</v>
      </c>
      <c r="F186" s="18">
        <f>TRUNC(E186*D186,1)</f>
        <v>0</v>
      </c>
      <c r="G186" s="17">
        <f>단가대비표!P19</f>
        <v>0</v>
      </c>
      <c r="H186" s="18">
        <f>TRUNC(G186*D186,1)</f>
        <v>0</v>
      </c>
      <c r="I186" s="17">
        <f>단가대비표!V19</f>
        <v>0</v>
      </c>
      <c r="J186" s="18">
        <f>TRUNC(I186*D186,1)</f>
        <v>0</v>
      </c>
      <c r="K186" s="17">
        <f t="shared" ref="K186:L188" si="46">TRUNC(E186+G186+I186,1)</f>
        <v>0</v>
      </c>
      <c r="L186" s="18">
        <f t="shared" si="46"/>
        <v>0</v>
      </c>
      <c r="M186" s="10" t="s">
        <v>52</v>
      </c>
      <c r="N186" s="2" t="s">
        <v>154</v>
      </c>
      <c r="O186" s="2" t="s">
        <v>618</v>
      </c>
      <c r="P186" s="2" t="s">
        <v>67</v>
      </c>
      <c r="Q186" s="2" t="s">
        <v>67</v>
      </c>
      <c r="R186" s="2" t="s">
        <v>66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619</v>
      </c>
      <c r="AX186" s="2" t="s">
        <v>52</v>
      </c>
      <c r="AY186" s="2" t="s">
        <v>52</v>
      </c>
    </row>
    <row r="187" spans="1:51" ht="30" customHeight="1">
      <c r="A187" s="10" t="s">
        <v>392</v>
      </c>
      <c r="B187" s="10" t="s">
        <v>393</v>
      </c>
      <c r="C187" s="10" t="s">
        <v>394</v>
      </c>
      <c r="D187" s="32">
        <f>0.22*90%</f>
        <v>0.19800000000000001</v>
      </c>
      <c r="E187" s="17">
        <f>단가대비표!O73</f>
        <v>0</v>
      </c>
      <c r="F187" s="18">
        <f>TRUNC(E187*D187,1)</f>
        <v>0</v>
      </c>
      <c r="G187" s="17">
        <f>단가대비표!P73</f>
        <v>0</v>
      </c>
      <c r="H187" s="18">
        <f>TRUNC(G187*D187,1)</f>
        <v>0</v>
      </c>
      <c r="I187" s="17">
        <f>단가대비표!V73</f>
        <v>0</v>
      </c>
      <c r="J187" s="18">
        <f>TRUNC(I187*D187,1)</f>
        <v>0</v>
      </c>
      <c r="K187" s="17">
        <f t="shared" si="46"/>
        <v>0</v>
      </c>
      <c r="L187" s="18">
        <f t="shared" si="46"/>
        <v>0</v>
      </c>
      <c r="M187" s="10" t="s">
        <v>52</v>
      </c>
      <c r="N187" s="2" t="s">
        <v>154</v>
      </c>
      <c r="O187" s="2" t="s">
        <v>395</v>
      </c>
      <c r="P187" s="2" t="s">
        <v>67</v>
      </c>
      <c r="Q187" s="2" t="s">
        <v>67</v>
      </c>
      <c r="R187" s="2" t="s">
        <v>66</v>
      </c>
      <c r="S187" s="3"/>
      <c r="T187" s="3"/>
      <c r="U187" s="3"/>
      <c r="V187" s="3">
        <v>1</v>
      </c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620</v>
      </c>
      <c r="AX187" s="2" t="s">
        <v>52</v>
      </c>
      <c r="AY187" s="2" t="s">
        <v>52</v>
      </c>
    </row>
    <row r="188" spans="1:51" ht="30" customHeight="1">
      <c r="A188" s="10" t="s">
        <v>397</v>
      </c>
      <c r="B188" s="10" t="s">
        <v>398</v>
      </c>
      <c r="C188" s="10" t="s">
        <v>335</v>
      </c>
      <c r="D188" s="11">
        <v>1</v>
      </c>
      <c r="E188" s="17">
        <f>TRUNC(SUMIF(V186:V188, RIGHTB(O188, 1), H186:H188)*U188, 2)</f>
        <v>0</v>
      </c>
      <c r="F188" s="18">
        <f>TRUNC(E188*D188,1)</f>
        <v>0</v>
      </c>
      <c r="G188" s="17">
        <v>0</v>
      </c>
      <c r="H188" s="18">
        <f>TRUNC(G188*D188,1)</f>
        <v>0</v>
      </c>
      <c r="I188" s="17">
        <v>0</v>
      </c>
      <c r="J188" s="18">
        <f>TRUNC(I188*D188,1)</f>
        <v>0</v>
      </c>
      <c r="K188" s="17">
        <f t="shared" si="46"/>
        <v>0</v>
      </c>
      <c r="L188" s="18">
        <f t="shared" si="46"/>
        <v>0</v>
      </c>
      <c r="M188" s="10" t="s">
        <v>52</v>
      </c>
      <c r="N188" s="2" t="s">
        <v>154</v>
      </c>
      <c r="O188" s="2" t="s">
        <v>386</v>
      </c>
      <c r="P188" s="2" t="s">
        <v>67</v>
      </c>
      <c r="Q188" s="2" t="s">
        <v>67</v>
      </c>
      <c r="R188" s="2" t="s">
        <v>67</v>
      </c>
      <c r="S188" s="3">
        <v>1</v>
      </c>
      <c r="T188" s="3">
        <v>0</v>
      </c>
      <c r="U188" s="3">
        <v>0.03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621</v>
      </c>
      <c r="AX188" s="2" t="s">
        <v>52</v>
      </c>
      <c r="AY188" s="2" t="s">
        <v>52</v>
      </c>
    </row>
    <row r="189" spans="1:51" ht="30" customHeight="1">
      <c r="A189" s="10" t="s">
        <v>401</v>
      </c>
      <c r="B189" s="10" t="s">
        <v>52</v>
      </c>
      <c r="C189" s="10" t="s">
        <v>52</v>
      </c>
      <c r="D189" s="11"/>
      <c r="E189" s="17"/>
      <c r="F189" s="18">
        <f>TRUNC(SUMIF(N186:N188, N185, F186:F188),0)</f>
        <v>0</v>
      </c>
      <c r="G189" s="17"/>
      <c r="H189" s="18">
        <f>TRUNC(SUMIF(N186:N188, N185, H186:H188),0)</f>
        <v>0</v>
      </c>
      <c r="I189" s="17"/>
      <c r="J189" s="18">
        <f>TRUNC(SUMIF(N186:N188, N185, J186:J188),0)</f>
        <v>0</v>
      </c>
      <c r="K189" s="17"/>
      <c r="L189" s="18">
        <f>F189+H189+J189</f>
        <v>0</v>
      </c>
      <c r="M189" s="10" t="s">
        <v>52</v>
      </c>
      <c r="N189" s="2" t="s">
        <v>289</v>
      </c>
      <c r="O189" s="2" t="s">
        <v>289</v>
      </c>
      <c r="P189" s="2" t="s">
        <v>52</v>
      </c>
      <c r="Q189" s="2" t="s">
        <v>52</v>
      </c>
      <c r="R189" s="2" t="s">
        <v>52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52</v>
      </c>
      <c r="AW189" s="2" t="s">
        <v>52</v>
      </c>
      <c r="AX189" s="2" t="s">
        <v>52</v>
      </c>
      <c r="AY189" s="2" t="s">
        <v>52</v>
      </c>
    </row>
    <row r="190" spans="1:51" ht="30" customHeight="1">
      <c r="A190" s="11"/>
      <c r="B190" s="11"/>
      <c r="C190" s="11"/>
      <c r="D190" s="11"/>
      <c r="E190" s="17"/>
      <c r="F190" s="18"/>
      <c r="G190" s="17"/>
      <c r="H190" s="18"/>
      <c r="I190" s="17"/>
      <c r="J190" s="18"/>
      <c r="K190" s="17"/>
      <c r="L190" s="18"/>
      <c r="M190" s="11"/>
    </row>
    <row r="191" spans="1:51" ht="30" customHeight="1">
      <c r="A191" s="66" t="s">
        <v>622</v>
      </c>
      <c r="B191" s="66"/>
      <c r="C191" s="66"/>
      <c r="D191" s="66"/>
      <c r="E191" s="67"/>
      <c r="F191" s="68"/>
      <c r="G191" s="67"/>
      <c r="H191" s="68"/>
      <c r="I191" s="67"/>
      <c r="J191" s="68"/>
      <c r="K191" s="67"/>
      <c r="L191" s="68"/>
      <c r="M191" s="66"/>
      <c r="N191" s="1" t="s">
        <v>158</v>
      </c>
    </row>
    <row r="192" spans="1:51" ht="30" customHeight="1">
      <c r="A192" s="10" t="s">
        <v>147</v>
      </c>
      <c r="B192" s="10" t="s">
        <v>623</v>
      </c>
      <c r="C192" s="10" t="s">
        <v>143</v>
      </c>
      <c r="D192" s="11">
        <v>1</v>
      </c>
      <c r="E192" s="17">
        <f>단가대비표!O20</f>
        <v>0</v>
      </c>
      <c r="F192" s="18">
        <f>TRUNC(E192*D192,1)</f>
        <v>0</v>
      </c>
      <c r="G192" s="17">
        <f>단가대비표!P20</f>
        <v>0</v>
      </c>
      <c r="H192" s="18">
        <f>TRUNC(G192*D192,1)</f>
        <v>0</v>
      </c>
      <c r="I192" s="17">
        <f>단가대비표!V20</f>
        <v>0</v>
      </c>
      <c r="J192" s="18">
        <f>TRUNC(I192*D192,1)</f>
        <v>0</v>
      </c>
      <c r="K192" s="17">
        <f t="shared" ref="K192:L194" si="47">TRUNC(E192+G192+I192,1)</f>
        <v>0</v>
      </c>
      <c r="L192" s="18">
        <f t="shared" si="47"/>
        <v>0</v>
      </c>
      <c r="M192" s="10" t="s">
        <v>52</v>
      </c>
      <c r="N192" s="2" t="s">
        <v>158</v>
      </c>
      <c r="O192" s="2" t="s">
        <v>624</v>
      </c>
      <c r="P192" s="2" t="s">
        <v>67</v>
      </c>
      <c r="Q192" s="2" t="s">
        <v>67</v>
      </c>
      <c r="R192" s="2" t="s">
        <v>66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625</v>
      </c>
      <c r="AX192" s="2" t="s">
        <v>52</v>
      </c>
      <c r="AY192" s="2" t="s">
        <v>52</v>
      </c>
    </row>
    <row r="193" spans="1:51" ht="30" customHeight="1">
      <c r="A193" s="10" t="s">
        <v>392</v>
      </c>
      <c r="B193" s="10" t="s">
        <v>393</v>
      </c>
      <c r="C193" s="10" t="s">
        <v>394</v>
      </c>
      <c r="D193" s="32">
        <f>0.35*90%</f>
        <v>0.315</v>
      </c>
      <c r="E193" s="17">
        <f>단가대비표!O73</f>
        <v>0</v>
      </c>
      <c r="F193" s="18">
        <f>TRUNC(E193*D193,1)</f>
        <v>0</v>
      </c>
      <c r="G193" s="17">
        <f>단가대비표!P73</f>
        <v>0</v>
      </c>
      <c r="H193" s="18">
        <f>TRUNC(G193*D193,1)</f>
        <v>0</v>
      </c>
      <c r="I193" s="17">
        <f>단가대비표!V73</f>
        <v>0</v>
      </c>
      <c r="J193" s="18">
        <f>TRUNC(I193*D193,1)</f>
        <v>0</v>
      </c>
      <c r="K193" s="17">
        <f t="shared" si="47"/>
        <v>0</v>
      </c>
      <c r="L193" s="18">
        <f t="shared" si="47"/>
        <v>0</v>
      </c>
      <c r="M193" s="10" t="s">
        <v>52</v>
      </c>
      <c r="N193" s="2" t="s">
        <v>158</v>
      </c>
      <c r="O193" s="2" t="s">
        <v>395</v>
      </c>
      <c r="P193" s="2" t="s">
        <v>67</v>
      </c>
      <c r="Q193" s="2" t="s">
        <v>67</v>
      </c>
      <c r="R193" s="2" t="s">
        <v>66</v>
      </c>
      <c r="S193" s="3"/>
      <c r="T193" s="3"/>
      <c r="U193" s="3"/>
      <c r="V193" s="3">
        <v>1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626</v>
      </c>
      <c r="AX193" s="2" t="s">
        <v>52</v>
      </c>
      <c r="AY193" s="2" t="s">
        <v>52</v>
      </c>
    </row>
    <row r="194" spans="1:51" ht="30" customHeight="1">
      <c r="A194" s="10" t="s">
        <v>397</v>
      </c>
      <c r="B194" s="10" t="s">
        <v>398</v>
      </c>
      <c r="C194" s="10" t="s">
        <v>335</v>
      </c>
      <c r="D194" s="11">
        <v>1</v>
      </c>
      <c r="E194" s="17">
        <f>TRUNC(SUMIF(V192:V194, RIGHTB(O194, 1), H192:H194)*U194, 2)</f>
        <v>0</v>
      </c>
      <c r="F194" s="18">
        <f>TRUNC(E194*D194,1)</f>
        <v>0</v>
      </c>
      <c r="G194" s="17">
        <v>0</v>
      </c>
      <c r="H194" s="18">
        <f>TRUNC(G194*D194,1)</f>
        <v>0</v>
      </c>
      <c r="I194" s="17">
        <v>0</v>
      </c>
      <c r="J194" s="18">
        <f>TRUNC(I194*D194,1)</f>
        <v>0</v>
      </c>
      <c r="K194" s="17">
        <f t="shared" si="47"/>
        <v>0</v>
      </c>
      <c r="L194" s="18">
        <f t="shared" si="47"/>
        <v>0</v>
      </c>
      <c r="M194" s="10" t="s">
        <v>52</v>
      </c>
      <c r="N194" s="2" t="s">
        <v>158</v>
      </c>
      <c r="O194" s="2" t="s">
        <v>386</v>
      </c>
      <c r="P194" s="2" t="s">
        <v>67</v>
      </c>
      <c r="Q194" s="2" t="s">
        <v>67</v>
      </c>
      <c r="R194" s="2" t="s">
        <v>67</v>
      </c>
      <c r="S194" s="3">
        <v>1</v>
      </c>
      <c r="T194" s="3">
        <v>0</v>
      </c>
      <c r="U194" s="3">
        <v>0.03</v>
      </c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627</v>
      </c>
      <c r="AX194" s="2" t="s">
        <v>52</v>
      </c>
      <c r="AY194" s="2" t="s">
        <v>52</v>
      </c>
    </row>
    <row r="195" spans="1:51" ht="30" customHeight="1">
      <c r="A195" s="10" t="s">
        <v>401</v>
      </c>
      <c r="B195" s="10" t="s">
        <v>52</v>
      </c>
      <c r="C195" s="10" t="s">
        <v>52</v>
      </c>
      <c r="D195" s="11"/>
      <c r="E195" s="17"/>
      <c r="F195" s="18">
        <f>TRUNC(SUMIF(N192:N194, N191, F192:F194),0)</f>
        <v>0</v>
      </c>
      <c r="G195" s="17"/>
      <c r="H195" s="18">
        <f>TRUNC(SUMIF(N192:N194, N191, H192:H194),0)</f>
        <v>0</v>
      </c>
      <c r="I195" s="17"/>
      <c r="J195" s="18">
        <f>TRUNC(SUMIF(N192:N194, N191, J192:J194),0)</f>
        <v>0</v>
      </c>
      <c r="K195" s="17"/>
      <c r="L195" s="18">
        <f>F195+H195+J195</f>
        <v>0</v>
      </c>
      <c r="M195" s="10" t="s">
        <v>52</v>
      </c>
      <c r="N195" s="2" t="s">
        <v>289</v>
      </c>
      <c r="O195" s="2" t="s">
        <v>289</v>
      </c>
      <c r="P195" s="2" t="s">
        <v>52</v>
      </c>
      <c r="Q195" s="2" t="s">
        <v>52</v>
      </c>
      <c r="R195" s="2" t="s">
        <v>52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52</v>
      </c>
      <c r="AX195" s="2" t="s">
        <v>52</v>
      </c>
      <c r="AY195" s="2" t="s">
        <v>52</v>
      </c>
    </row>
    <row r="196" spans="1:51" ht="30" customHeight="1">
      <c r="A196" s="11"/>
      <c r="B196" s="11"/>
      <c r="C196" s="11"/>
      <c r="D196" s="11"/>
      <c r="E196" s="17"/>
      <c r="F196" s="18"/>
      <c r="G196" s="17"/>
      <c r="H196" s="18"/>
      <c r="I196" s="17"/>
      <c r="J196" s="18"/>
      <c r="K196" s="17"/>
      <c r="L196" s="18"/>
      <c r="M196" s="11"/>
    </row>
    <row r="197" spans="1:51" ht="30" customHeight="1">
      <c r="A197" s="66" t="s">
        <v>628</v>
      </c>
      <c r="B197" s="66"/>
      <c r="C197" s="66"/>
      <c r="D197" s="66"/>
      <c r="E197" s="67"/>
      <c r="F197" s="68"/>
      <c r="G197" s="67"/>
      <c r="H197" s="68"/>
      <c r="I197" s="67"/>
      <c r="J197" s="68"/>
      <c r="K197" s="67"/>
      <c r="L197" s="68"/>
      <c r="M197" s="66"/>
      <c r="N197" s="1" t="s">
        <v>163</v>
      </c>
    </row>
    <row r="198" spans="1:51" ht="30" customHeight="1">
      <c r="A198" s="10" t="s">
        <v>160</v>
      </c>
      <c r="B198" s="10" t="s">
        <v>630</v>
      </c>
      <c r="C198" s="10" t="s">
        <v>143</v>
      </c>
      <c r="D198" s="11">
        <v>1</v>
      </c>
      <c r="E198" s="17">
        <f>단가대비표!O21</f>
        <v>0</v>
      </c>
      <c r="F198" s="18">
        <f>TRUNC(E198*D198,1)</f>
        <v>0</v>
      </c>
      <c r="G198" s="17">
        <f>단가대비표!P21</f>
        <v>0</v>
      </c>
      <c r="H198" s="18">
        <f>TRUNC(G198*D198,1)</f>
        <v>0</v>
      </c>
      <c r="I198" s="17">
        <f>단가대비표!V21</f>
        <v>0</v>
      </c>
      <c r="J198" s="18">
        <f>TRUNC(I198*D198,1)</f>
        <v>0</v>
      </c>
      <c r="K198" s="17">
        <f t="shared" ref="K198:L200" si="48">TRUNC(E198+G198+I198,1)</f>
        <v>0</v>
      </c>
      <c r="L198" s="18">
        <f t="shared" si="48"/>
        <v>0</v>
      </c>
      <c r="M198" s="10" t="s">
        <v>52</v>
      </c>
      <c r="N198" s="2" t="s">
        <v>163</v>
      </c>
      <c r="O198" s="2" t="s">
        <v>631</v>
      </c>
      <c r="P198" s="2" t="s">
        <v>67</v>
      </c>
      <c r="Q198" s="2" t="s">
        <v>67</v>
      </c>
      <c r="R198" s="2" t="s">
        <v>66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52</v>
      </c>
      <c r="AW198" s="2" t="s">
        <v>632</v>
      </c>
      <c r="AX198" s="2" t="s">
        <v>52</v>
      </c>
      <c r="AY198" s="2" t="s">
        <v>52</v>
      </c>
    </row>
    <row r="199" spans="1:51" ht="30" customHeight="1">
      <c r="A199" s="10" t="s">
        <v>392</v>
      </c>
      <c r="B199" s="10" t="s">
        <v>393</v>
      </c>
      <c r="C199" s="10" t="s">
        <v>394</v>
      </c>
      <c r="D199" s="11">
        <v>0.04</v>
      </c>
      <c r="E199" s="17">
        <f>단가대비표!O73</f>
        <v>0</v>
      </c>
      <c r="F199" s="18">
        <f>TRUNC(E199*D199,1)</f>
        <v>0</v>
      </c>
      <c r="G199" s="17">
        <f>단가대비표!P73</f>
        <v>0</v>
      </c>
      <c r="H199" s="18">
        <f>TRUNC(G199*D199,1)</f>
        <v>0</v>
      </c>
      <c r="I199" s="17">
        <f>단가대비표!V73</f>
        <v>0</v>
      </c>
      <c r="J199" s="18">
        <f>TRUNC(I199*D199,1)</f>
        <v>0</v>
      </c>
      <c r="K199" s="17">
        <f t="shared" si="48"/>
        <v>0</v>
      </c>
      <c r="L199" s="18">
        <f t="shared" si="48"/>
        <v>0</v>
      </c>
      <c r="M199" s="10" t="s">
        <v>52</v>
      </c>
      <c r="N199" s="2" t="s">
        <v>163</v>
      </c>
      <c r="O199" s="2" t="s">
        <v>395</v>
      </c>
      <c r="P199" s="2" t="s">
        <v>67</v>
      </c>
      <c r="Q199" s="2" t="s">
        <v>67</v>
      </c>
      <c r="R199" s="2" t="s">
        <v>66</v>
      </c>
      <c r="S199" s="3"/>
      <c r="T199" s="3"/>
      <c r="U199" s="3"/>
      <c r="V199" s="3">
        <v>1</v>
      </c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633</v>
      </c>
      <c r="AX199" s="2" t="s">
        <v>52</v>
      </c>
      <c r="AY199" s="2" t="s">
        <v>52</v>
      </c>
    </row>
    <row r="200" spans="1:51" ht="30" customHeight="1">
      <c r="A200" s="10" t="s">
        <v>397</v>
      </c>
      <c r="B200" s="10" t="s">
        <v>634</v>
      </c>
      <c r="C200" s="10" t="s">
        <v>335</v>
      </c>
      <c r="D200" s="11">
        <v>1</v>
      </c>
      <c r="E200" s="17">
        <f>TRUNC(SUMIF(V198:V200, RIGHTB(O200, 1), H198:H200)*U200, 2)</f>
        <v>0</v>
      </c>
      <c r="F200" s="18">
        <f>TRUNC(E200*D200,1)</f>
        <v>0</v>
      </c>
      <c r="G200" s="17">
        <v>0</v>
      </c>
      <c r="H200" s="18">
        <f>TRUNC(G200*D200,1)</f>
        <v>0</v>
      </c>
      <c r="I200" s="17">
        <v>0</v>
      </c>
      <c r="J200" s="18">
        <f>TRUNC(I200*D200,1)</f>
        <v>0</v>
      </c>
      <c r="K200" s="17">
        <f t="shared" si="48"/>
        <v>0</v>
      </c>
      <c r="L200" s="18">
        <f t="shared" si="48"/>
        <v>0</v>
      </c>
      <c r="M200" s="10" t="s">
        <v>52</v>
      </c>
      <c r="N200" s="2" t="s">
        <v>163</v>
      </c>
      <c r="O200" s="2" t="s">
        <v>386</v>
      </c>
      <c r="P200" s="2" t="s">
        <v>67</v>
      </c>
      <c r="Q200" s="2" t="s">
        <v>67</v>
      </c>
      <c r="R200" s="2" t="s">
        <v>67</v>
      </c>
      <c r="S200" s="3">
        <v>1</v>
      </c>
      <c r="T200" s="3">
        <v>0</v>
      </c>
      <c r="U200" s="3">
        <v>0.03</v>
      </c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635</v>
      </c>
      <c r="AX200" s="2" t="s">
        <v>52</v>
      </c>
      <c r="AY200" s="2" t="s">
        <v>52</v>
      </c>
    </row>
    <row r="201" spans="1:51" ht="30" customHeight="1">
      <c r="A201" s="10" t="s">
        <v>401</v>
      </c>
      <c r="B201" s="10" t="s">
        <v>52</v>
      </c>
      <c r="C201" s="10" t="s">
        <v>52</v>
      </c>
      <c r="D201" s="11"/>
      <c r="E201" s="17"/>
      <c r="F201" s="18">
        <f>TRUNC(SUMIF(N198:N200, N197, F198:F200),0)</f>
        <v>0</v>
      </c>
      <c r="G201" s="17"/>
      <c r="H201" s="18">
        <f>TRUNC(SUMIF(N198:N200, N197, H198:H200),0)</f>
        <v>0</v>
      </c>
      <c r="I201" s="17"/>
      <c r="J201" s="18">
        <f>TRUNC(SUMIF(N198:N200, N197, J198:J200),0)</f>
        <v>0</v>
      </c>
      <c r="K201" s="17"/>
      <c r="L201" s="18">
        <f>F201+H201+J201</f>
        <v>0</v>
      </c>
      <c r="M201" s="10" t="s">
        <v>52</v>
      </c>
      <c r="N201" s="2" t="s">
        <v>289</v>
      </c>
      <c r="O201" s="2" t="s">
        <v>289</v>
      </c>
      <c r="P201" s="2" t="s">
        <v>52</v>
      </c>
      <c r="Q201" s="2" t="s">
        <v>52</v>
      </c>
      <c r="R201" s="2" t="s">
        <v>52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52</v>
      </c>
      <c r="AW201" s="2" t="s">
        <v>52</v>
      </c>
      <c r="AX201" s="2" t="s">
        <v>52</v>
      </c>
      <c r="AY201" s="2" t="s">
        <v>52</v>
      </c>
    </row>
    <row r="202" spans="1:51" ht="30" customHeight="1">
      <c r="A202" s="11"/>
      <c r="B202" s="11"/>
      <c r="C202" s="11"/>
      <c r="D202" s="11"/>
      <c r="E202" s="17"/>
      <c r="F202" s="18"/>
      <c r="G202" s="17"/>
      <c r="H202" s="18"/>
      <c r="I202" s="17"/>
      <c r="J202" s="18"/>
      <c r="K202" s="17"/>
      <c r="L202" s="18"/>
      <c r="M202" s="11"/>
    </row>
    <row r="203" spans="1:51" ht="30" customHeight="1">
      <c r="A203" s="69" t="s">
        <v>636</v>
      </c>
      <c r="B203" s="69"/>
      <c r="C203" s="69"/>
      <c r="D203" s="69"/>
      <c r="E203" s="70"/>
      <c r="F203" s="71"/>
      <c r="G203" s="70"/>
      <c r="H203" s="71"/>
      <c r="I203" s="70"/>
      <c r="J203" s="71"/>
      <c r="K203" s="70"/>
      <c r="L203" s="71"/>
      <c r="M203" s="69"/>
      <c r="N203" s="1" t="s">
        <v>168</v>
      </c>
    </row>
    <row r="204" spans="1:51" ht="30" customHeight="1">
      <c r="A204" s="28" t="s">
        <v>638</v>
      </c>
      <c r="B204" s="28" t="s">
        <v>393</v>
      </c>
      <c r="C204" s="28" t="s">
        <v>394</v>
      </c>
      <c r="D204" s="26">
        <v>0.51</v>
      </c>
      <c r="E204" s="29">
        <f>단가대비표!O72</f>
        <v>0</v>
      </c>
      <c r="F204" s="30">
        <f>TRUNC(E204*D204,1)</f>
        <v>0</v>
      </c>
      <c r="G204" s="29">
        <f>단가대비표!P72</f>
        <v>0</v>
      </c>
      <c r="H204" s="30">
        <f>TRUNC(G204*D204,1)</f>
        <v>0</v>
      </c>
      <c r="I204" s="29">
        <f>단가대비표!V72</f>
        <v>0</v>
      </c>
      <c r="J204" s="30">
        <f>TRUNC(I204*D204,1)</f>
        <v>0</v>
      </c>
      <c r="K204" s="29">
        <f>TRUNC(E204+G204+I204,1)</f>
        <v>0</v>
      </c>
      <c r="L204" s="30">
        <f>TRUNC(F204+H204+J204,1)</f>
        <v>0</v>
      </c>
      <c r="M204" s="28" t="s">
        <v>52</v>
      </c>
      <c r="N204" s="2" t="s">
        <v>168</v>
      </c>
      <c r="O204" s="2" t="s">
        <v>639</v>
      </c>
      <c r="P204" s="2" t="s">
        <v>67</v>
      </c>
      <c r="Q204" s="2" t="s">
        <v>67</v>
      </c>
      <c r="R204" s="2" t="s">
        <v>66</v>
      </c>
      <c r="S204" s="3"/>
      <c r="T204" s="3"/>
      <c r="U204" s="3"/>
      <c r="V204" s="3">
        <v>1</v>
      </c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640</v>
      </c>
      <c r="AX204" s="2" t="s">
        <v>52</v>
      </c>
      <c r="AY204" s="2" t="s">
        <v>52</v>
      </c>
    </row>
    <row r="205" spans="1:51" ht="30" customHeight="1">
      <c r="A205" s="28" t="s">
        <v>397</v>
      </c>
      <c r="B205" s="28" t="s">
        <v>634</v>
      </c>
      <c r="C205" s="28" t="s">
        <v>335</v>
      </c>
      <c r="D205" s="26">
        <v>1</v>
      </c>
      <c r="E205" s="29">
        <f>TRUNC(SUMIF(V204:V205, RIGHTB(O205, 1), H204:H205)*U205, 2)</f>
        <v>0</v>
      </c>
      <c r="F205" s="30">
        <f>TRUNC(E205*D205,1)</f>
        <v>0</v>
      </c>
      <c r="G205" s="29">
        <v>0</v>
      </c>
      <c r="H205" s="30">
        <f>TRUNC(G205*D205,1)</f>
        <v>0</v>
      </c>
      <c r="I205" s="29">
        <v>0</v>
      </c>
      <c r="J205" s="30">
        <f>TRUNC(I205*D205,1)</f>
        <v>0</v>
      </c>
      <c r="K205" s="29">
        <f>TRUNC(E205+G205+I205,1)</f>
        <v>0</v>
      </c>
      <c r="L205" s="30">
        <f>TRUNC(F205+H205+J205,1)</f>
        <v>0</v>
      </c>
      <c r="M205" s="28" t="s">
        <v>52</v>
      </c>
      <c r="N205" s="2" t="s">
        <v>168</v>
      </c>
      <c r="O205" s="2" t="s">
        <v>386</v>
      </c>
      <c r="P205" s="2" t="s">
        <v>67</v>
      </c>
      <c r="Q205" s="2" t="s">
        <v>67</v>
      </c>
      <c r="R205" s="2" t="s">
        <v>67</v>
      </c>
      <c r="S205" s="3">
        <v>1</v>
      </c>
      <c r="T205" s="3">
        <v>0</v>
      </c>
      <c r="U205" s="3">
        <v>0.03</v>
      </c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52</v>
      </c>
      <c r="AW205" s="2" t="s">
        <v>641</v>
      </c>
      <c r="AX205" s="2" t="s">
        <v>52</v>
      </c>
      <c r="AY205" s="2" t="s">
        <v>52</v>
      </c>
    </row>
    <row r="206" spans="1:51" ht="30" customHeight="1">
      <c r="A206" s="10" t="s">
        <v>401</v>
      </c>
      <c r="B206" s="10" t="s">
        <v>52</v>
      </c>
      <c r="C206" s="10" t="s">
        <v>52</v>
      </c>
      <c r="D206" s="11"/>
      <c r="E206" s="17"/>
      <c r="F206" s="18">
        <f>TRUNC(SUMIF(N204:N205, N203, F204:F205),0)</f>
        <v>0</v>
      </c>
      <c r="G206" s="17"/>
      <c r="H206" s="18">
        <f>TRUNC(SUMIF(N204:N205, N203, H204:H205),0)</f>
        <v>0</v>
      </c>
      <c r="I206" s="17"/>
      <c r="J206" s="18">
        <f>TRUNC(SUMIF(N204:N205, N203, J204:J205),0)</f>
        <v>0</v>
      </c>
      <c r="K206" s="17"/>
      <c r="L206" s="18">
        <f>F206+H206+J206</f>
        <v>0</v>
      </c>
      <c r="M206" s="10" t="s">
        <v>52</v>
      </c>
      <c r="N206" s="2" t="s">
        <v>289</v>
      </c>
      <c r="O206" s="2" t="s">
        <v>289</v>
      </c>
      <c r="P206" s="2" t="s">
        <v>52</v>
      </c>
      <c r="Q206" s="2" t="s">
        <v>52</v>
      </c>
      <c r="R206" s="2" t="s">
        <v>52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52</v>
      </c>
      <c r="AW206" s="2" t="s">
        <v>52</v>
      </c>
      <c r="AX206" s="2" t="s">
        <v>52</v>
      </c>
      <c r="AY206" s="2" t="s">
        <v>52</v>
      </c>
    </row>
    <row r="207" spans="1:51" ht="30" customHeight="1">
      <c r="A207" s="11"/>
      <c r="B207" s="11"/>
      <c r="C207" s="11"/>
      <c r="D207" s="11"/>
      <c r="E207" s="17"/>
      <c r="F207" s="18"/>
      <c r="G207" s="17"/>
      <c r="H207" s="18"/>
      <c r="I207" s="17"/>
      <c r="J207" s="18"/>
      <c r="K207" s="17"/>
      <c r="L207" s="18"/>
      <c r="M207" s="11"/>
    </row>
    <row r="208" spans="1:51" ht="30" customHeight="1">
      <c r="A208" s="66" t="s">
        <v>642</v>
      </c>
      <c r="B208" s="66"/>
      <c r="C208" s="66"/>
      <c r="D208" s="66"/>
      <c r="E208" s="67"/>
      <c r="F208" s="68"/>
      <c r="G208" s="67"/>
      <c r="H208" s="68"/>
      <c r="I208" s="67"/>
      <c r="J208" s="68"/>
      <c r="K208" s="67"/>
      <c r="L208" s="68"/>
      <c r="M208" s="66"/>
      <c r="N208" s="1" t="s">
        <v>174</v>
      </c>
    </row>
    <row r="209" spans="1:51" ht="30" customHeight="1">
      <c r="A209" s="10" t="s">
        <v>392</v>
      </c>
      <c r="B209" s="10" t="s">
        <v>393</v>
      </c>
      <c r="C209" s="10" t="s">
        <v>394</v>
      </c>
      <c r="D209" s="11">
        <v>0.31</v>
      </c>
      <c r="E209" s="17">
        <f>단가대비표!O73</f>
        <v>0</v>
      </c>
      <c r="F209" s="18">
        <f>TRUNC(E209*D209,1)</f>
        <v>0</v>
      </c>
      <c r="G209" s="17">
        <f>단가대비표!P73</f>
        <v>0</v>
      </c>
      <c r="H209" s="18">
        <f>TRUNC(G209*D209,1)</f>
        <v>0</v>
      </c>
      <c r="I209" s="17">
        <f>단가대비표!V73</f>
        <v>0</v>
      </c>
      <c r="J209" s="18">
        <f>TRUNC(I209*D209,1)</f>
        <v>0</v>
      </c>
      <c r="K209" s="17">
        <f>TRUNC(E209+G209+I209,1)</f>
        <v>0</v>
      </c>
      <c r="L209" s="18">
        <f>TRUNC(F209+H209+J209,1)</f>
        <v>0</v>
      </c>
      <c r="M209" s="10" t="s">
        <v>52</v>
      </c>
      <c r="N209" s="2" t="s">
        <v>174</v>
      </c>
      <c r="O209" s="2" t="s">
        <v>395</v>
      </c>
      <c r="P209" s="2" t="s">
        <v>67</v>
      </c>
      <c r="Q209" s="2" t="s">
        <v>67</v>
      </c>
      <c r="R209" s="2" t="s">
        <v>66</v>
      </c>
      <c r="S209" s="3"/>
      <c r="T209" s="3"/>
      <c r="U209" s="3"/>
      <c r="V209" s="3">
        <v>1</v>
      </c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644</v>
      </c>
      <c r="AX209" s="2" t="s">
        <v>52</v>
      </c>
      <c r="AY209" s="2" t="s">
        <v>52</v>
      </c>
    </row>
    <row r="210" spans="1:51" ht="30" customHeight="1">
      <c r="A210" s="10" t="s">
        <v>397</v>
      </c>
      <c r="B210" s="10" t="s">
        <v>398</v>
      </c>
      <c r="C210" s="10" t="s">
        <v>335</v>
      </c>
      <c r="D210" s="11">
        <v>1</v>
      </c>
      <c r="E210" s="17">
        <f>TRUNC(SUMIF(V209:V210, RIGHTB(O210, 1), H209:H210)*U210, 2)</f>
        <v>0</v>
      </c>
      <c r="F210" s="18">
        <f>TRUNC(E210*D210,1)</f>
        <v>0</v>
      </c>
      <c r="G210" s="17">
        <v>0</v>
      </c>
      <c r="H210" s="18">
        <f>TRUNC(G210*D210,1)</f>
        <v>0</v>
      </c>
      <c r="I210" s="17">
        <v>0</v>
      </c>
      <c r="J210" s="18">
        <f>TRUNC(I210*D210,1)</f>
        <v>0</v>
      </c>
      <c r="K210" s="17">
        <f>TRUNC(E210+G210+I210,1)</f>
        <v>0</v>
      </c>
      <c r="L210" s="18">
        <f>TRUNC(F210+H210+J210,1)</f>
        <v>0</v>
      </c>
      <c r="M210" s="10" t="s">
        <v>52</v>
      </c>
      <c r="N210" s="2" t="s">
        <v>174</v>
      </c>
      <c r="O210" s="2" t="s">
        <v>386</v>
      </c>
      <c r="P210" s="2" t="s">
        <v>67</v>
      </c>
      <c r="Q210" s="2" t="s">
        <v>67</v>
      </c>
      <c r="R210" s="2" t="s">
        <v>67</v>
      </c>
      <c r="S210" s="3">
        <v>1</v>
      </c>
      <c r="T210" s="3">
        <v>0</v>
      </c>
      <c r="U210" s="3">
        <v>0.03</v>
      </c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52</v>
      </c>
      <c r="AW210" s="2" t="s">
        <v>645</v>
      </c>
      <c r="AX210" s="2" t="s">
        <v>52</v>
      </c>
      <c r="AY210" s="2" t="s">
        <v>52</v>
      </c>
    </row>
    <row r="211" spans="1:51" ht="30" customHeight="1">
      <c r="A211" s="10" t="s">
        <v>401</v>
      </c>
      <c r="B211" s="10" t="s">
        <v>52</v>
      </c>
      <c r="C211" s="10" t="s">
        <v>52</v>
      </c>
      <c r="D211" s="11"/>
      <c r="E211" s="17"/>
      <c r="F211" s="18">
        <f>TRUNC(SUMIF(N209:N210, N208, F209:F210),0)</f>
        <v>0</v>
      </c>
      <c r="G211" s="17"/>
      <c r="H211" s="18">
        <f>TRUNC(SUMIF(N209:N210, N208, H209:H210),0)</f>
        <v>0</v>
      </c>
      <c r="I211" s="17"/>
      <c r="J211" s="18">
        <f>TRUNC(SUMIF(N209:N210, N208, J209:J210),0)</f>
        <v>0</v>
      </c>
      <c r="K211" s="17"/>
      <c r="L211" s="18">
        <f>F211+H211+J211</f>
        <v>0</v>
      </c>
      <c r="M211" s="10" t="s">
        <v>52</v>
      </c>
      <c r="N211" s="2" t="s">
        <v>289</v>
      </c>
      <c r="O211" s="2" t="s">
        <v>289</v>
      </c>
      <c r="P211" s="2" t="s">
        <v>52</v>
      </c>
      <c r="Q211" s="2" t="s">
        <v>52</v>
      </c>
      <c r="R211" s="2" t="s">
        <v>52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52</v>
      </c>
      <c r="AW211" s="2" t="s">
        <v>52</v>
      </c>
      <c r="AX211" s="2" t="s">
        <v>52</v>
      </c>
      <c r="AY211" s="2" t="s">
        <v>52</v>
      </c>
    </row>
    <row r="212" spans="1:51" ht="30" customHeight="1">
      <c r="A212" s="11"/>
      <c r="B212" s="11"/>
      <c r="C212" s="11"/>
      <c r="D212" s="11"/>
      <c r="E212" s="17"/>
      <c r="F212" s="18"/>
      <c r="G212" s="17"/>
      <c r="H212" s="18"/>
      <c r="I212" s="17"/>
      <c r="J212" s="18"/>
      <c r="K212" s="17"/>
      <c r="L212" s="18"/>
      <c r="M212" s="11"/>
    </row>
    <row r="213" spans="1:51" ht="30" customHeight="1">
      <c r="A213" s="66" t="s">
        <v>646</v>
      </c>
      <c r="B213" s="66"/>
      <c r="C213" s="66"/>
      <c r="D213" s="66"/>
      <c r="E213" s="67"/>
      <c r="F213" s="68"/>
      <c r="G213" s="67"/>
      <c r="H213" s="68"/>
      <c r="I213" s="67"/>
      <c r="J213" s="68"/>
      <c r="K213" s="67"/>
      <c r="L213" s="68"/>
      <c r="M213" s="66"/>
      <c r="N213" s="1" t="s">
        <v>178</v>
      </c>
    </row>
    <row r="214" spans="1:51" ht="30" customHeight="1">
      <c r="A214" s="10" t="s">
        <v>392</v>
      </c>
      <c r="B214" s="10" t="s">
        <v>393</v>
      </c>
      <c r="C214" s="10" t="s">
        <v>394</v>
      </c>
      <c r="D214" s="11">
        <v>0.31</v>
      </c>
      <c r="E214" s="17">
        <f>단가대비표!O73</f>
        <v>0</v>
      </c>
      <c r="F214" s="18">
        <f>TRUNC(E214*D214,1)</f>
        <v>0</v>
      </c>
      <c r="G214" s="17">
        <f>단가대비표!P73</f>
        <v>0</v>
      </c>
      <c r="H214" s="18">
        <f>TRUNC(G214*D214,1)</f>
        <v>0</v>
      </c>
      <c r="I214" s="17">
        <f>단가대비표!V73</f>
        <v>0</v>
      </c>
      <c r="J214" s="18">
        <f>TRUNC(I214*D214,1)</f>
        <v>0</v>
      </c>
      <c r="K214" s="17">
        <f>TRUNC(E214+G214+I214,1)</f>
        <v>0</v>
      </c>
      <c r="L214" s="18">
        <f>TRUNC(F214+H214+J214,1)</f>
        <v>0</v>
      </c>
      <c r="M214" s="10" t="s">
        <v>52</v>
      </c>
      <c r="N214" s="2" t="s">
        <v>178</v>
      </c>
      <c r="O214" s="2" t="s">
        <v>395</v>
      </c>
      <c r="P214" s="2" t="s">
        <v>67</v>
      </c>
      <c r="Q214" s="2" t="s">
        <v>67</v>
      </c>
      <c r="R214" s="2" t="s">
        <v>66</v>
      </c>
      <c r="S214" s="3"/>
      <c r="T214" s="3"/>
      <c r="U214" s="3"/>
      <c r="V214" s="3">
        <v>1</v>
      </c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647</v>
      </c>
      <c r="AX214" s="2" t="s">
        <v>52</v>
      </c>
      <c r="AY214" s="2" t="s">
        <v>52</v>
      </c>
    </row>
    <row r="215" spans="1:51" ht="30" customHeight="1">
      <c r="A215" s="10" t="s">
        <v>397</v>
      </c>
      <c r="B215" s="10" t="s">
        <v>398</v>
      </c>
      <c r="C215" s="10" t="s">
        <v>335</v>
      </c>
      <c r="D215" s="11">
        <v>1</v>
      </c>
      <c r="E215" s="17">
        <f>TRUNC(SUMIF(V214:V215, RIGHTB(O215, 1), H214:H215)*U215, 2)</f>
        <v>0</v>
      </c>
      <c r="F215" s="18">
        <f>TRUNC(E215*D215,1)</f>
        <v>0</v>
      </c>
      <c r="G215" s="17">
        <v>0</v>
      </c>
      <c r="H215" s="18">
        <f>TRUNC(G215*D215,1)</f>
        <v>0</v>
      </c>
      <c r="I215" s="17">
        <v>0</v>
      </c>
      <c r="J215" s="18">
        <f>TRUNC(I215*D215,1)</f>
        <v>0</v>
      </c>
      <c r="K215" s="17">
        <f>TRUNC(E215+G215+I215,1)</f>
        <v>0</v>
      </c>
      <c r="L215" s="18">
        <f>TRUNC(F215+H215+J215,1)</f>
        <v>0</v>
      </c>
      <c r="M215" s="10" t="s">
        <v>52</v>
      </c>
      <c r="N215" s="2" t="s">
        <v>178</v>
      </c>
      <c r="O215" s="2" t="s">
        <v>386</v>
      </c>
      <c r="P215" s="2" t="s">
        <v>67</v>
      </c>
      <c r="Q215" s="2" t="s">
        <v>67</v>
      </c>
      <c r="R215" s="2" t="s">
        <v>67</v>
      </c>
      <c r="S215" s="3">
        <v>1</v>
      </c>
      <c r="T215" s="3">
        <v>0</v>
      </c>
      <c r="U215" s="3">
        <v>0.03</v>
      </c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648</v>
      </c>
      <c r="AX215" s="2" t="s">
        <v>52</v>
      </c>
      <c r="AY215" s="2" t="s">
        <v>52</v>
      </c>
    </row>
    <row r="216" spans="1:51" ht="30" customHeight="1">
      <c r="A216" s="10" t="s">
        <v>401</v>
      </c>
      <c r="B216" s="10" t="s">
        <v>52</v>
      </c>
      <c r="C216" s="10" t="s">
        <v>52</v>
      </c>
      <c r="D216" s="11"/>
      <c r="E216" s="17"/>
      <c r="F216" s="18">
        <f>TRUNC(SUMIF(N214:N215, N213, F214:F215),0)</f>
        <v>0</v>
      </c>
      <c r="G216" s="17"/>
      <c r="H216" s="18">
        <f>TRUNC(SUMIF(N214:N215, N213, H214:H215),0)</f>
        <v>0</v>
      </c>
      <c r="I216" s="17"/>
      <c r="J216" s="18">
        <f>TRUNC(SUMIF(N214:N215, N213, J214:J215),0)</f>
        <v>0</v>
      </c>
      <c r="K216" s="17"/>
      <c r="L216" s="18">
        <f>F216+H216+J216</f>
        <v>0</v>
      </c>
      <c r="M216" s="10" t="s">
        <v>52</v>
      </c>
      <c r="N216" s="2" t="s">
        <v>289</v>
      </c>
      <c r="O216" s="2" t="s">
        <v>289</v>
      </c>
      <c r="P216" s="2" t="s">
        <v>52</v>
      </c>
      <c r="Q216" s="2" t="s">
        <v>52</v>
      </c>
      <c r="R216" s="2" t="s">
        <v>52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52</v>
      </c>
      <c r="AX216" s="2" t="s">
        <v>52</v>
      </c>
      <c r="AY216" s="2" t="s">
        <v>52</v>
      </c>
    </row>
    <row r="217" spans="1:51" ht="30" customHeight="1">
      <c r="A217" s="11"/>
      <c r="B217" s="11"/>
      <c r="C217" s="11"/>
      <c r="D217" s="11"/>
      <c r="E217" s="17"/>
      <c r="F217" s="18"/>
      <c r="G217" s="17"/>
      <c r="H217" s="18"/>
      <c r="I217" s="17"/>
      <c r="J217" s="18"/>
      <c r="K217" s="17"/>
      <c r="L217" s="18"/>
      <c r="M217" s="11"/>
    </row>
    <row r="218" spans="1:51" ht="30" customHeight="1">
      <c r="A218" s="66" t="s">
        <v>649</v>
      </c>
      <c r="B218" s="66"/>
      <c r="C218" s="66"/>
      <c r="D218" s="66"/>
      <c r="E218" s="67"/>
      <c r="F218" s="68"/>
      <c r="G218" s="67"/>
      <c r="H218" s="68"/>
      <c r="I218" s="67"/>
      <c r="J218" s="68"/>
      <c r="K218" s="67"/>
      <c r="L218" s="68"/>
      <c r="M218" s="66"/>
      <c r="N218" s="1" t="s">
        <v>182</v>
      </c>
    </row>
    <row r="219" spans="1:51" ht="30" customHeight="1">
      <c r="A219" s="10" t="s">
        <v>392</v>
      </c>
      <c r="B219" s="10" t="s">
        <v>393</v>
      </c>
      <c r="C219" s="10" t="s">
        <v>394</v>
      </c>
      <c r="D219" s="11">
        <v>0.31</v>
      </c>
      <c r="E219" s="17">
        <f>단가대비표!O73</f>
        <v>0</v>
      </c>
      <c r="F219" s="18">
        <f>TRUNC(E219*D219,1)</f>
        <v>0</v>
      </c>
      <c r="G219" s="17">
        <f>단가대비표!P73</f>
        <v>0</v>
      </c>
      <c r="H219" s="18">
        <f>TRUNC(G219*D219,1)</f>
        <v>0</v>
      </c>
      <c r="I219" s="17">
        <f>단가대비표!V73</f>
        <v>0</v>
      </c>
      <c r="J219" s="18">
        <f>TRUNC(I219*D219,1)</f>
        <v>0</v>
      </c>
      <c r="K219" s="17">
        <f>TRUNC(E219+G219+I219,1)</f>
        <v>0</v>
      </c>
      <c r="L219" s="18">
        <f>TRUNC(F219+H219+J219,1)</f>
        <v>0</v>
      </c>
      <c r="M219" s="10" t="s">
        <v>52</v>
      </c>
      <c r="N219" s="2" t="s">
        <v>182</v>
      </c>
      <c r="O219" s="2" t="s">
        <v>395</v>
      </c>
      <c r="P219" s="2" t="s">
        <v>67</v>
      </c>
      <c r="Q219" s="2" t="s">
        <v>67</v>
      </c>
      <c r="R219" s="2" t="s">
        <v>66</v>
      </c>
      <c r="S219" s="3"/>
      <c r="T219" s="3"/>
      <c r="U219" s="3"/>
      <c r="V219" s="3">
        <v>1</v>
      </c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52</v>
      </c>
      <c r="AW219" s="2" t="s">
        <v>650</v>
      </c>
      <c r="AX219" s="2" t="s">
        <v>52</v>
      </c>
      <c r="AY219" s="2" t="s">
        <v>52</v>
      </c>
    </row>
    <row r="220" spans="1:51" ht="30" customHeight="1">
      <c r="A220" s="10" t="s">
        <v>397</v>
      </c>
      <c r="B220" s="10" t="s">
        <v>398</v>
      </c>
      <c r="C220" s="10" t="s">
        <v>335</v>
      </c>
      <c r="D220" s="11">
        <v>1</v>
      </c>
      <c r="E220" s="17">
        <f>TRUNC(SUMIF(V219:V220, RIGHTB(O220, 1), H219:H220)*U220, 2)</f>
        <v>0</v>
      </c>
      <c r="F220" s="18">
        <f>TRUNC(E220*D220,1)</f>
        <v>0</v>
      </c>
      <c r="G220" s="17">
        <v>0</v>
      </c>
      <c r="H220" s="18">
        <f>TRUNC(G220*D220,1)</f>
        <v>0</v>
      </c>
      <c r="I220" s="17">
        <v>0</v>
      </c>
      <c r="J220" s="18">
        <f>TRUNC(I220*D220,1)</f>
        <v>0</v>
      </c>
      <c r="K220" s="17">
        <f>TRUNC(E220+G220+I220,1)</f>
        <v>0</v>
      </c>
      <c r="L220" s="18">
        <f>TRUNC(F220+H220+J220,1)</f>
        <v>0</v>
      </c>
      <c r="M220" s="10" t="s">
        <v>52</v>
      </c>
      <c r="N220" s="2" t="s">
        <v>182</v>
      </c>
      <c r="O220" s="2" t="s">
        <v>386</v>
      </c>
      <c r="P220" s="2" t="s">
        <v>67</v>
      </c>
      <c r="Q220" s="2" t="s">
        <v>67</v>
      </c>
      <c r="R220" s="2" t="s">
        <v>67</v>
      </c>
      <c r="S220" s="3">
        <v>1</v>
      </c>
      <c r="T220" s="3">
        <v>0</v>
      </c>
      <c r="U220" s="3">
        <v>0.03</v>
      </c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651</v>
      </c>
      <c r="AX220" s="2" t="s">
        <v>52</v>
      </c>
      <c r="AY220" s="2" t="s">
        <v>52</v>
      </c>
    </row>
    <row r="221" spans="1:51" ht="30" customHeight="1">
      <c r="A221" s="10" t="s">
        <v>401</v>
      </c>
      <c r="B221" s="10" t="s">
        <v>52</v>
      </c>
      <c r="C221" s="10" t="s">
        <v>52</v>
      </c>
      <c r="D221" s="11"/>
      <c r="E221" s="17"/>
      <c r="F221" s="18">
        <f>TRUNC(SUMIF(N219:N220, N218, F219:F220),0)</f>
        <v>0</v>
      </c>
      <c r="G221" s="17"/>
      <c r="H221" s="18">
        <f>TRUNC(SUMIF(N219:N220, N218, H219:H220),0)</f>
        <v>0</v>
      </c>
      <c r="I221" s="17"/>
      <c r="J221" s="18">
        <f>TRUNC(SUMIF(N219:N220, N218, J219:J220),0)</f>
        <v>0</v>
      </c>
      <c r="K221" s="17"/>
      <c r="L221" s="18">
        <f>F221+H221+J221</f>
        <v>0</v>
      </c>
      <c r="M221" s="10" t="s">
        <v>52</v>
      </c>
      <c r="N221" s="2" t="s">
        <v>289</v>
      </c>
      <c r="O221" s="2" t="s">
        <v>289</v>
      </c>
      <c r="P221" s="2" t="s">
        <v>52</v>
      </c>
      <c r="Q221" s="2" t="s">
        <v>52</v>
      </c>
      <c r="R221" s="2" t="s">
        <v>52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52</v>
      </c>
      <c r="AX221" s="2" t="s">
        <v>52</v>
      </c>
      <c r="AY221" s="2" t="s">
        <v>52</v>
      </c>
    </row>
    <row r="222" spans="1:51" ht="30" customHeight="1">
      <c r="A222" s="11"/>
      <c r="B222" s="11"/>
      <c r="C222" s="11"/>
      <c r="D222" s="11"/>
      <c r="E222" s="17"/>
      <c r="F222" s="18"/>
      <c r="G222" s="17"/>
      <c r="H222" s="18"/>
      <c r="I222" s="17"/>
      <c r="J222" s="18"/>
      <c r="K222" s="17"/>
      <c r="L222" s="18"/>
      <c r="M222" s="11"/>
    </row>
    <row r="223" spans="1:51" ht="30" customHeight="1">
      <c r="A223" s="66" t="s">
        <v>652</v>
      </c>
      <c r="B223" s="66"/>
      <c r="C223" s="66"/>
      <c r="D223" s="66"/>
      <c r="E223" s="67"/>
      <c r="F223" s="68"/>
      <c r="G223" s="67"/>
      <c r="H223" s="68"/>
      <c r="I223" s="67"/>
      <c r="J223" s="68"/>
      <c r="K223" s="67"/>
      <c r="L223" s="68"/>
      <c r="M223" s="66"/>
      <c r="N223" s="1" t="s">
        <v>186</v>
      </c>
    </row>
    <row r="224" spans="1:51" ht="30" customHeight="1">
      <c r="A224" s="10" t="s">
        <v>392</v>
      </c>
      <c r="B224" s="10" t="s">
        <v>393</v>
      </c>
      <c r="C224" s="10" t="s">
        <v>394</v>
      </c>
      <c r="D224" s="11">
        <v>0.31</v>
      </c>
      <c r="E224" s="17">
        <f>단가대비표!O73</f>
        <v>0</v>
      </c>
      <c r="F224" s="18">
        <f>TRUNC(E224*D224,1)</f>
        <v>0</v>
      </c>
      <c r="G224" s="17">
        <f>단가대비표!P73</f>
        <v>0</v>
      </c>
      <c r="H224" s="18">
        <f>TRUNC(G224*D224,1)</f>
        <v>0</v>
      </c>
      <c r="I224" s="17">
        <f>단가대비표!V73</f>
        <v>0</v>
      </c>
      <c r="J224" s="18">
        <f>TRUNC(I224*D224,1)</f>
        <v>0</v>
      </c>
      <c r="K224" s="17">
        <f>TRUNC(E224+G224+I224,1)</f>
        <v>0</v>
      </c>
      <c r="L224" s="18">
        <f>TRUNC(F224+H224+J224,1)</f>
        <v>0</v>
      </c>
      <c r="M224" s="10" t="s">
        <v>52</v>
      </c>
      <c r="N224" s="2" t="s">
        <v>186</v>
      </c>
      <c r="O224" s="2" t="s">
        <v>395</v>
      </c>
      <c r="P224" s="2" t="s">
        <v>67</v>
      </c>
      <c r="Q224" s="2" t="s">
        <v>67</v>
      </c>
      <c r="R224" s="2" t="s">
        <v>66</v>
      </c>
      <c r="S224" s="3"/>
      <c r="T224" s="3"/>
      <c r="U224" s="3"/>
      <c r="V224" s="3">
        <v>1</v>
      </c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653</v>
      </c>
      <c r="AX224" s="2" t="s">
        <v>52</v>
      </c>
      <c r="AY224" s="2" t="s">
        <v>52</v>
      </c>
    </row>
    <row r="225" spans="1:51" ht="30" customHeight="1">
      <c r="A225" s="10" t="s">
        <v>397</v>
      </c>
      <c r="B225" s="10" t="s">
        <v>398</v>
      </c>
      <c r="C225" s="10" t="s">
        <v>335</v>
      </c>
      <c r="D225" s="11">
        <v>1</v>
      </c>
      <c r="E225" s="17">
        <f>TRUNC(SUMIF(V224:V225, RIGHTB(O225, 1), H224:H225)*U225, 2)</f>
        <v>0</v>
      </c>
      <c r="F225" s="18">
        <f>TRUNC(E225*D225,1)</f>
        <v>0</v>
      </c>
      <c r="G225" s="17">
        <v>0</v>
      </c>
      <c r="H225" s="18">
        <f>TRUNC(G225*D225,1)</f>
        <v>0</v>
      </c>
      <c r="I225" s="17">
        <v>0</v>
      </c>
      <c r="J225" s="18">
        <f>TRUNC(I225*D225,1)</f>
        <v>0</v>
      </c>
      <c r="K225" s="17">
        <f>TRUNC(E225+G225+I225,1)</f>
        <v>0</v>
      </c>
      <c r="L225" s="18">
        <f>TRUNC(F225+H225+J225,1)</f>
        <v>0</v>
      </c>
      <c r="M225" s="10" t="s">
        <v>52</v>
      </c>
      <c r="N225" s="2" t="s">
        <v>186</v>
      </c>
      <c r="O225" s="2" t="s">
        <v>386</v>
      </c>
      <c r="P225" s="2" t="s">
        <v>67</v>
      </c>
      <c r="Q225" s="2" t="s">
        <v>67</v>
      </c>
      <c r="R225" s="2" t="s">
        <v>67</v>
      </c>
      <c r="S225" s="3">
        <v>1</v>
      </c>
      <c r="T225" s="3">
        <v>0</v>
      </c>
      <c r="U225" s="3">
        <v>0.03</v>
      </c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654</v>
      </c>
      <c r="AX225" s="2" t="s">
        <v>52</v>
      </c>
      <c r="AY225" s="2" t="s">
        <v>52</v>
      </c>
    </row>
    <row r="226" spans="1:51" ht="30" customHeight="1">
      <c r="A226" s="10" t="s">
        <v>401</v>
      </c>
      <c r="B226" s="10" t="s">
        <v>52</v>
      </c>
      <c r="C226" s="10" t="s">
        <v>52</v>
      </c>
      <c r="D226" s="11"/>
      <c r="E226" s="17"/>
      <c r="F226" s="18">
        <f>TRUNC(SUMIF(N224:N225, N223, F224:F225),0)</f>
        <v>0</v>
      </c>
      <c r="G226" s="17"/>
      <c r="H226" s="18">
        <f>TRUNC(SUMIF(N224:N225, N223, H224:H225),0)</f>
        <v>0</v>
      </c>
      <c r="I226" s="17"/>
      <c r="J226" s="18">
        <f>TRUNC(SUMIF(N224:N225, N223, J224:J225),0)</f>
        <v>0</v>
      </c>
      <c r="K226" s="17"/>
      <c r="L226" s="18">
        <f>F226+H226+J226</f>
        <v>0</v>
      </c>
      <c r="M226" s="10" t="s">
        <v>52</v>
      </c>
      <c r="N226" s="2" t="s">
        <v>289</v>
      </c>
      <c r="O226" s="2" t="s">
        <v>289</v>
      </c>
      <c r="P226" s="2" t="s">
        <v>52</v>
      </c>
      <c r="Q226" s="2" t="s">
        <v>52</v>
      </c>
      <c r="R226" s="2" t="s">
        <v>52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52</v>
      </c>
      <c r="AW226" s="2" t="s">
        <v>52</v>
      </c>
      <c r="AX226" s="2" t="s">
        <v>52</v>
      </c>
      <c r="AY226" s="2" t="s">
        <v>52</v>
      </c>
    </row>
    <row r="227" spans="1:51" ht="30" customHeight="1">
      <c r="A227" s="11"/>
      <c r="B227" s="11"/>
      <c r="C227" s="11"/>
      <c r="D227" s="11"/>
      <c r="E227" s="17"/>
      <c r="F227" s="18"/>
      <c r="G227" s="17"/>
      <c r="H227" s="18"/>
      <c r="I227" s="17"/>
      <c r="J227" s="18"/>
      <c r="K227" s="17"/>
      <c r="L227" s="18"/>
      <c r="M227" s="11"/>
    </row>
    <row r="228" spans="1:51" ht="30" customHeight="1">
      <c r="A228" s="66" t="s">
        <v>655</v>
      </c>
      <c r="B228" s="66"/>
      <c r="C228" s="66"/>
      <c r="D228" s="66"/>
      <c r="E228" s="67"/>
      <c r="F228" s="68"/>
      <c r="G228" s="67"/>
      <c r="H228" s="68"/>
      <c r="I228" s="67"/>
      <c r="J228" s="68"/>
      <c r="K228" s="67"/>
      <c r="L228" s="68"/>
      <c r="M228" s="66"/>
      <c r="N228" s="1" t="s">
        <v>192</v>
      </c>
    </row>
    <row r="229" spans="1:51" ht="30" customHeight="1">
      <c r="A229" s="10" t="s">
        <v>657</v>
      </c>
      <c r="B229" s="10" t="s">
        <v>658</v>
      </c>
      <c r="C229" s="10" t="s">
        <v>143</v>
      </c>
      <c r="D229" s="11">
        <v>1</v>
      </c>
      <c r="E229" s="17">
        <f>단가대비표!O17</f>
        <v>0</v>
      </c>
      <c r="F229" s="18">
        <f>TRUNC(E229*D229,1)</f>
        <v>0</v>
      </c>
      <c r="G229" s="17">
        <f>단가대비표!P17</f>
        <v>0</v>
      </c>
      <c r="H229" s="18">
        <f>TRUNC(G229*D229,1)</f>
        <v>0</v>
      </c>
      <c r="I229" s="17">
        <f>단가대비표!V17</f>
        <v>0</v>
      </c>
      <c r="J229" s="18">
        <f>TRUNC(I229*D229,1)</f>
        <v>0</v>
      </c>
      <c r="K229" s="17">
        <f t="shared" ref="K229:L231" si="49">TRUNC(E229+G229+I229,1)</f>
        <v>0</v>
      </c>
      <c r="L229" s="18">
        <f t="shared" si="49"/>
        <v>0</v>
      </c>
      <c r="M229" s="10" t="s">
        <v>52</v>
      </c>
      <c r="N229" s="2" t="s">
        <v>192</v>
      </c>
      <c r="O229" s="2" t="s">
        <v>659</v>
      </c>
      <c r="P229" s="2" t="s">
        <v>67</v>
      </c>
      <c r="Q229" s="2" t="s">
        <v>67</v>
      </c>
      <c r="R229" s="2" t="s">
        <v>66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660</v>
      </c>
      <c r="AX229" s="2" t="s">
        <v>52</v>
      </c>
      <c r="AY229" s="2" t="s">
        <v>52</v>
      </c>
    </row>
    <row r="230" spans="1:51" ht="30" customHeight="1">
      <c r="A230" s="10" t="s">
        <v>392</v>
      </c>
      <c r="B230" s="10" t="s">
        <v>393</v>
      </c>
      <c r="C230" s="10" t="s">
        <v>394</v>
      </c>
      <c r="D230" s="11">
        <v>1.68</v>
      </c>
      <c r="E230" s="17">
        <f>단가대비표!O73</f>
        <v>0</v>
      </c>
      <c r="F230" s="18">
        <f>TRUNC(E230*D230,1)</f>
        <v>0</v>
      </c>
      <c r="G230" s="17">
        <f>단가대비표!P73</f>
        <v>0</v>
      </c>
      <c r="H230" s="18">
        <f>TRUNC(G230*D230,1)</f>
        <v>0</v>
      </c>
      <c r="I230" s="17">
        <f>단가대비표!V73</f>
        <v>0</v>
      </c>
      <c r="J230" s="18">
        <f>TRUNC(I230*D230,1)</f>
        <v>0</v>
      </c>
      <c r="K230" s="17">
        <f t="shared" si="49"/>
        <v>0</v>
      </c>
      <c r="L230" s="18">
        <f t="shared" si="49"/>
        <v>0</v>
      </c>
      <c r="M230" s="10" t="s">
        <v>52</v>
      </c>
      <c r="N230" s="2" t="s">
        <v>192</v>
      </c>
      <c r="O230" s="2" t="s">
        <v>395</v>
      </c>
      <c r="P230" s="2" t="s">
        <v>67</v>
      </c>
      <c r="Q230" s="2" t="s">
        <v>67</v>
      </c>
      <c r="R230" s="2" t="s">
        <v>66</v>
      </c>
      <c r="S230" s="3"/>
      <c r="T230" s="3"/>
      <c r="U230" s="3"/>
      <c r="V230" s="3">
        <v>1</v>
      </c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52</v>
      </c>
      <c r="AW230" s="2" t="s">
        <v>661</v>
      </c>
      <c r="AX230" s="2" t="s">
        <v>52</v>
      </c>
      <c r="AY230" s="2" t="s">
        <v>52</v>
      </c>
    </row>
    <row r="231" spans="1:51" ht="30" customHeight="1">
      <c r="A231" s="10" t="s">
        <v>397</v>
      </c>
      <c r="B231" s="10" t="s">
        <v>398</v>
      </c>
      <c r="C231" s="10" t="s">
        <v>335</v>
      </c>
      <c r="D231" s="11">
        <v>1</v>
      </c>
      <c r="E231" s="17">
        <f>TRUNC(SUMIF(V229:V231, RIGHTB(O231, 1), H229:H231)*U231, 2)</f>
        <v>0</v>
      </c>
      <c r="F231" s="18">
        <f>TRUNC(E231*D231,1)</f>
        <v>0</v>
      </c>
      <c r="G231" s="17">
        <v>0</v>
      </c>
      <c r="H231" s="18">
        <f>TRUNC(G231*D231,1)</f>
        <v>0</v>
      </c>
      <c r="I231" s="17">
        <v>0</v>
      </c>
      <c r="J231" s="18">
        <f>TRUNC(I231*D231,1)</f>
        <v>0</v>
      </c>
      <c r="K231" s="17">
        <f t="shared" si="49"/>
        <v>0</v>
      </c>
      <c r="L231" s="18">
        <f t="shared" si="49"/>
        <v>0</v>
      </c>
      <c r="M231" s="10" t="s">
        <v>52</v>
      </c>
      <c r="N231" s="2" t="s">
        <v>192</v>
      </c>
      <c r="O231" s="2" t="s">
        <v>386</v>
      </c>
      <c r="P231" s="2" t="s">
        <v>67</v>
      </c>
      <c r="Q231" s="2" t="s">
        <v>67</v>
      </c>
      <c r="R231" s="2" t="s">
        <v>67</v>
      </c>
      <c r="S231" s="3">
        <v>1</v>
      </c>
      <c r="T231" s="3">
        <v>0</v>
      </c>
      <c r="U231" s="3">
        <v>0.03</v>
      </c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52</v>
      </c>
      <c r="AW231" s="2" t="s">
        <v>662</v>
      </c>
      <c r="AX231" s="2" t="s">
        <v>52</v>
      </c>
      <c r="AY231" s="2" t="s">
        <v>52</v>
      </c>
    </row>
    <row r="232" spans="1:51" ht="30" customHeight="1">
      <c r="A232" s="10" t="s">
        <v>401</v>
      </c>
      <c r="B232" s="10" t="s">
        <v>52</v>
      </c>
      <c r="C232" s="10" t="s">
        <v>52</v>
      </c>
      <c r="D232" s="11"/>
      <c r="E232" s="17"/>
      <c r="F232" s="18">
        <f>TRUNC(SUMIF(N229:N231, N228, F229:F231),0)</f>
        <v>0</v>
      </c>
      <c r="G232" s="17"/>
      <c r="H232" s="18">
        <f>TRUNC(SUMIF(N229:N231, N228, H229:H231),0)</f>
        <v>0</v>
      </c>
      <c r="I232" s="17"/>
      <c r="J232" s="18">
        <f>TRUNC(SUMIF(N229:N231, N228, J229:J231),0)</f>
        <v>0</v>
      </c>
      <c r="K232" s="17"/>
      <c r="L232" s="18">
        <f>F232+H232+J232</f>
        <v>0</v>
      </c>
      <c r="M232" s="10" t="s">
        <v>52</v>
      </c>
      <c r="N232" s="2" t="s">
        <v>289</v>
      </c>
      <c r="O232" s="2" t="s">
        <v>289</v>
      </c>
      <c r="P232" s="2" t="s">
        <v>52</v>
      </c>
      <c r="Q232" s="2" t="s">
        <v>52</v>
      </c>
      <c r="R232" s="2" t="s">
        <v>52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52</v>
      </c>
      <c r="AX232" s="2" t="s">
        <v>52</v>
      </c>
      <c r="AY232" s="2" t="s">
        <v>52</v>
      </c>
    </row>
    <row r="233" spans="1:51" ht="30" customHeight="1">
      <c r="A233" s="11"/>
      <c r="B233" s="11"/>
      <c r="C233" s="11"/>
      <c r="D233" s="11"/>
      <c r="E233" s="17"/>
      <c r="F233" s="18"/>
      <c r="G233" s="17"/>
      <c r="H233" s="18"/>
      <c r="I233" s="17"/>
      <c r="J233" s="18"/>
      <c r="K233" s="17"/>
      <c r="L233" s="18"/>
      <c r="M233" s="11"/>
    </row>
    <row r="234" spans="1:51" ht="30" customHeight="1">
      <c r="A234" s="66" t="s">
        <v>663</v>
      </c>
      <c r="B234" s="66"/>
      <c r="C234" s="66"/>
      <c r="D234" s="66"/>
      <c r="E234" s="67"/>
      <c r="F234" s="68"/>
      <c r="G234" s="67"/>
      <c r="H234" s="68"/>
      <c r="I234" s="67"/>
      <c r="J234" s="68"/>
      <c r="K234" s="67"/>
      <c r="L234" s="68"/>
      <c r="M234" s="66"/>
      <c r="N234" s="1" t="s">
        <v>197</v>
      </c>
    </row>
    <row r="235" spans="1:51" ht="30" customHeight="1">
      <c r="A235" s="10" t="s">
        <v>664</v>
      </c>
      <c r="B235" s="10" t="s">
        <v>665</v>
      </c>
      <c r="C235" s="10" t="s">
        <v>143</v>
      </c>
      <c r="D235" s="11">
        <v>1</v>
      </c>
      <c r="E235" s="17">
        <f>단가대비표!O65</f>
        <v>0</v>
      </c>
      <c r="F235" s="18">
        <f>TRUNC(E235*D235,1)</f>
        <v>0</v>
      </c>
      <c r="G235" s="17">
        <f>단가대비표!P65</f>
        <v>0</v>
      </c>
      <c r="H235" s="18">
        <f>TRUNC(G235*D235,1)</f>
        <v>0</v>
      </c>
      <c r="I235" s="17">
        <f>단가대비표!V65</f>
        <v>0</v>
      </c>
      <c r="J235" s="18">
        <f>TRUNC(I235*D235,1)</f>
        <v>0</v>
      </c>
      <c r="K235" s="17">
        <f t="shared" ref="K235:L237" si="50">TRUNC(E235+G235+I235,1)</f>
        <v>0</v>
      </c>
      <c r="L235" s="18">
        <f t="shared" si="50"/>
        <v>0</v>
      </c>
      <c r="M235" s="10" t="s">
        <v>52</v>
      </c>
      <c r="N235" s="2" t="s">
        <v>197</v>
      </c>
      <c r="O235" s="2" t="s">
        <v>666</v>
      </c>
      <c r="P235" s="2" t="s">
        <v>67</v>
      </c>
      <c r="Q235" s="2" t="s">
        <v>67</v>
      </c>
      <c r="R235" s="2" t="s">
        <v>66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 t="s">
        <v>52</v>
      </c>
      <c r="AW235" s="2" t="s">
        <v>667</v>
      </c>
      <c r="AX235" s="2" t="s">
        <v>52</v>
      </c>
      <c r="AY235" s="2" t="s">
        <v>52</v>
      </c>
    </row>
    <row r="236" spans="1:51" ht="30" customHeight="1">
      <c r="A236" s="10" t="s">
        <v>392</v>
      </c>
      <c r="B236" s="10" t="s">
        <v>393</v>
      </c>
      <c r="C236" s="10" t="s">
        <v>394</v>
      </c>
      <c r="D236" s="11">
        <v>0.13</v>
      </c>
      <c r="E236" s="17">
        <f>단가대비표!O73</f>
        <v>0</v>
      </c>
      <c r="F236" s="18">
        <f>TRUNC(E236*D236,1)</f>
        <v>0</v>
      </c>
      <c r="G236" s="17">
        <f>단가대비표!P73</f>
        <v>0</v>
      </c>
      <c r="H236" s="18">
        <f>TRUNC(G236*D236,1)</f>
        <v>0</v>
      </c>
      <c r="I236" s="17">
        <f>단가대비표!V73</f>
        <v>0</v>
      </c>
      <c r="J236" s="18">
        <f>TRUNC(I236*D236,1)</f>
        <v>0</v>
      </c>
      <c r="K236" s="17">
        <f t="shared" si="50"/>
        <v>0</v>
      </c>
      <c r="L236" s="18">
        <f t="shared" si="50"/>
        <v>0</v>
      </c>
      <c r="M236" s="10" t="s">
        <v>52</v>
      </c>
      <c r="N236" s="2" t="s">
        <v>197</v>
      </c>
      <c r="O236" s="2" t="s">
        <v>395</v>
      </c>
      <c r="P236" s="2" t="s">
        <v>67</v>
      </c>
      <c r="Q236" s="2" t="s">
        <v>67</v>
      </c>
      <c r="R236" s="2" t="s">
        <v>66</v>
      </c>
      <c r="S236" s="3"/>
      <c r="T236" s="3"/>
      <c r="U236" s="3"/>
      <c r="V236" s="3">
        <v>1</v>
      </c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 t="s">
        <v>52</v>
      </c>
      <c r="AW236" s="2" t="s">
        <v>668</v>
      </c>
      <c r="AX236" s="2" t="s">
        <v>52</v>
      </c>
      <c r="AY236" s="2" t="s">
        <v>52</v>
      </c>
    </row>
    <row r="237" spans="1:51" ht="30" customHeight="1">
      <c r="A237" s="10" t="s">
        <v>397</v>
      </c>
      <c r="B237" s="10" t="s">
        <v>398</v>
      </c>
      <c r="C237" s="10" t="s">
        <v>335</v>
      </c>
      <c r="D237" s="11">
        <v>1</v>
      </c>
      <c r="E237" s="17">
        <f>TRUNC(SUMIF(V235:V237, RIGHTB(O237, 1), H235:H237)*U237, 2)</f>
        <v>0</v>
      </c>
      <c r="F237" s="18">
        <f>TRUNC(E237*D237,1)</f>
        <v>0</v>
      </c>
      <c r="G237" s="17">
        <v>0</v>
      </c>
      <c r="H237" s="18">
        <f>TRUNC(G237*D237,1)</f>
        <v>0</v>
      </c>
      <c r="I237" s="17">
        <v>0</v>
      </c>
      <c r="J237" s="18">
        <f>TRUNC(I237*D237,1)</f>
        <v>0</v>
      </c>
      <c r="K237" s="17">
        <f t="shared" si="50"/>
        <v>0</v>
      </c>
      <c r="L237" s="18">
        <f t="shared" si="50"/>
        <v>0</v>
      </c>
      <c r="M237" s="10" t="s">
        <v>52</v>
      </c>
      <c r="N237" s="2" t="s">
        <v>197</v>
      </c>
      <c r="O237" s="2" t="s">
        <v>386</v>
      </c>
      <c r="P237" s="2" t="s">
        <v>67</v>
      </c>
      <c r="Q237" s="2" t="s">
        <v>67</v>
      </c>
      <c r="R237" s="2" t="s">
        <v>67</v>
      </c>
      <c r="S237" s="3">
        <v>1</v>
      </c>
      <c r="T237" s="3">
        <v>0</v>
      </c>
      <c r="U237" s="3">
        <v>0.03</v>
      </c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669</v>
      </c>
      <c r="AX237" s="2" t="s">
        <v>52</v>
      </c>
      <c r="AY237" s="2" t="s">
        <v>52</v>
      </c>
    </row>
    <row r="238" spans="1:51" ht="30" customHeight="1">
      <c r="A238" s="10" t="s">
        <v>401</v>
      </c>
      <c r="B238" s="10" t="s">
        <v>52</v>
      </c>
      <c r="C238" s="10" t="s">
        <v>52</v>
      </c>
      <c r="D238" s="11"/>
      <c r="E238" s="17"/>
      <c r="F238" s="18">
        <f>TRUNC(SUMIF(N235:N237, N234, F235:F237),0)</f>
        <v>0</v>
      </c>
      <c r="G238" s="17"/>
      <c r="H238" s="18">
        <f>TRUNC(SUMIF(N235:N237, N234, H235:H237),0)</f>
        <v>0</v>
      </c>
      <c r="I238" s="17"/>
      <c r="J238" s="18">
        <f>TRUNC(SUMIF(N235:N237, N234, J235:J237),0)</f>
        <v>0</v>
      </c>
      <c r="K238" s="17"/>
      <c r="L238" s="18">
        <f>F238+H238+J238</f>
        <v>0</v>
      </c>
      <c r="M238" s="10" t="s">
        <v>52</v>
      </c>
      <c r="N238" s="2" t="s">
        <v>289</v>
      </c>
      <c r="O238" s="2" t="s">
        <v>289</v>
      </c>
      <c r="P238" s="2" t="s">
        <v>52</v>
      </c>
      <c r="Q238" s="2" t="s">
        <v>52</v>
      </c>
      <c r="R238" s="2" t="s">
        <v>52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52</v>
      </c>
      <c r="AX238" s="2" t="s">
        <v>52</v>
      </c>
      <c r="AY238" s="2" t="s">
        <v>52</v>
      </c>
    </row>
    <row r="239" spans="1:51" ht="30" customHeight="1">
      <c r="A239" s="11"/>
      <c r="B239" s="11"/>
      <c r="C239" s="11"/>
      <c r="D239" s="11"/>
      <c r="E239" s="17"/>
      <c r="F239" s="18"/>
      <c r="G239" s="17"/>
      <c r="H239" s="18"/>
      <c r="I239" s="17"/>
      <c r="J239" s="18"/>
      <c r="K239" s="17"/>
      <c r="L239" s="18"/>
      <c r="M239" s="11"/>
    </row>
    <row r="240" spans="1:51" ht="30" customHeight="1">
      <c r="A240" s="66" t="s">
        <v>670</v>
      </c>
      <c r="B240" s="66"/>
      <c r="C240" s="66"/>
      <c r="D240" s="66"/>
      <c r="E240" s="67"/>
      <c r="F240" s="68"/>
      <c r="G240" s="67"/>
      <c r="H240" s="68"/>
      <c r="I240" s="67"/>
      <c r="J240" s="68"/>
      <c r="K240" s="67"/>
      <c r="L240" s="68"/>
      <c r="M240" s="66"/>
      <c r="N240" s="1" t="s">
        <v>201</v>
      </c>
    </row>
    <row r="241" spans="1:51" ht="30" customHeight="1">
      <c r="A241" s="10" t="s">
        <v>664</v>
      </c>
      <c r="B241" s="10" t="s">
        <v>671</v>
      </c>
      <c r="C241" s="10" t="s">
        <v>143</v>
      </c>
      <c r="D241" s="11">
        <v>1</v>
      </c>
      <c r="E241" s="17">
        <f>단가대비표!O64</f>
        <v>0</v>
      </c>
      <c r="F241" s="18">
        <f>TRUNC(E241*D241,1)</f>
        <v>0</v>
      </c>
      <c r="G241" s="17">
        <f>단가대비표!P64</f>
        <v>0</v>
      </c>
      <c r="H241" s="18">
        <f>TRUNC(G241*D241,1)</f>
        <v>0</v>
      </c>
      <c r="I241" s="17">
        <f>단가대비표!V64</f>
        <v>0</v>
      </c>
      <c r="J241" s="18">
        <f>TRUNC(I241*D241,1)</f>
        <v>0</v>
      </c>
      <c r="K241" s="17">
        <f t="shared" ref="K241:L243" si="51">TRUNC(E241+G241+I241,1)</f>
        <v>0</v>
      </c>
      <c r="L241" s="18">
        <f t="shared" si="51"/>
        <v>0</v>
      </c>
      <c r="M241" s="10" t="s">
        <v>52</v>
      </c>
      <c r="N241" s="2" t="s">
        <v>201</v>
      </c>
      <c r="O241" s="2" t="s">
        <v>672</v>
      </c>
      <c r="P241" s="2" t="s">
        <v>67</v>
      </c>
      <c r="Q241" s="2" t="s">
        <v>67</v>
      </c>
      <c r="R241" s="2" t="s">
        <v>66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673</v>
      </c>
      <c r="AX241" s="2" t="s">
        <v>52</v>
      </c>
      <c r="AY241" s="2" t="s">
        <v>52</v>
      </c>
    </row>
    <row r="242" spans="1:51" ht="30" customHeight="1">
      <c r="A242" s="10" t="s">
        <v>392</v>
      </c>
      <c r="B242" s="10" t="s">
        <v>393</v>
      </c>
      <c r="C242" s="10" t="s">
        <v>394</v>
      </c>
      <c r="D242" s="11">
        <v>0.13</v>
      </c>
      <c r="E242" s="17">
        <f>단가대비표!O73</f>
        <v>0</v>
      </c>
      <c r="F242" s="18">
        <f>TRUNC(E242*D242,1)</f>
        <v>0</v>
      </c>
      <c r="G242" s="17">
        <f>단가대비표!P73</f>
        <v>0</v>
      </c>
      <c r="H242" s="18">
        <f>TRUNC(G242*D242,1)</f>
        <v>0</v>
      </c>
      <c r="I242" s="17">
        <f>단가대비표!V73</f>
        <v>0</v>
      </c>
      <c r="J242" s="18">
        <f>TRUNC(I242*D242,1)</f>
        <v>0</v>
      </c>
      <c r="K242" s="17">
        <f t="shared" si="51"/>
        <v>0</v>
      </c>
      <c r="L242" s="18">
        <f t="shared" si="51"/>
        <v>0</v>
      </c>
      <c r="M242" s="10" t="s">
        <v>52</v>
      </c>
      <c r="N242" s="2" t="s">
        <v>201</v>
      </c>
      <c r="O242" s="2" t="s">
        <v>395</v>
      </c>
      <c r="P242" s="2" t="s">
        <v>67</v>
      </c>
      <c r="Q242" s="2" t="s">
        <v>67</v>
      </c>
      <c r="R242" s="2" t="s">
        <v>66</v>
      </c>
      <c r="S242" s="3"/>
      <c r="T242" s="3"/>
      <c r="U242" s="3"/>
      <c r="V242" s="3">
        <v>1</v>
      </c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674</v>
      </c>
      <c r="AX242" s="2" t="s">
        <v>52</v>
      </c>
      <c r="AY242" s="2" t="s">
        <v>52</v>
      </c>
    </row>
    <row r="243" spans="1:51" ht="30" customHeight="1">
      <c r="A243" s="10" t="s">
        <v>397</v>
      </c>
      <c r="B243" s="10" t="s">
        <v>398</v>
      </c>
      <c r="C243" s="10" t="s">
        <v>335</v>
      </c>
      <c r="D243" s="11">
        <v>1</v>
      </c>
      <c r="E243" s="17">
        <f>TRUNC(SUMIF(V241:V243, RIGHTB(O243, 1), H241:H243)*U243, 2)</f>
        <v>0</v>
      </c>
      <c r="F243" s="18">
        <f>TRUNC(E243*D243,1)</f>
        <v>0</v>
      </c>
      <c r="G243" s="17">
        <v>0</v>
      </c>
      <c r="H243" s="18">
        <f>TRUNC(G243*D243,1)</f>
        <v>0</v>
      </c>
      <c r="I243" s="17">
        <v>0</v>
      </c>
      <c r="J243" s="18">
        <f>TRUNC(I243*D243,1)</f>
        <v>0</v>
      </c>
      <c r="K243" s="17">
        <f t="shared" si="51"/>
        <v>0</v>
      </c>
      <c r="L243" s="18">
        <f t="shared" si="51"/>
        <v>0</v>
      </c>
      <c r="M243" s="10" t="s">
        <v>52</v>
      </c>
      <c r="N243" s="2" t="s">
        <v>201</v>
      </c>
      <c r="O243" s="2" t="s">
        <v>386</v>
      </c>
      <c r="P243" s="2" t="s">
        <v>67</v>
      </c>
      <c r="Q243" s="2" t="s">
        <v>67</v>
      </c>
      <c r="R243" s="2" t="s">
        <v>67</v>
      </c>
      <c r="S243" s="3">
        <v>1</v>
      </c>
      <c r="T243" s="3">
        <v>0</v>
      </c>
      <c r="U243" s="3">
        <v>0.03</v>
      </c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52</v>
      </c>
      <c r="AW243" s="2" t="s">
        <v>675</v>
      </c>
      <c r="AX243" s="2" t="s">
        <v>52</v>
      </c>
      <c r="AY243" s="2" t="s">
        <v>52</v>
      </c>
    </row>
    <row r="244" spans="1:51" ht="30" customHeight="1">
      <c r="A244" s="10" t="s">
        <v>401</v>
      </c>
      <c r="B244" s="10" t="s">
        <v>52</v>
      </c>
      <c r="C244" s="10" t="s">
        <v>52</v>
      </c>
      <c r="D244" s="11"/>
      <c r="E244" s="17"/>
      <c r="F244" s="18">
        <f>TRUNC(SUMIF(N241:N243, N240, F241:F243),0)</f>
        <v>0</v>
      </c>
      <c r="G244" s="17"/>
      <c r="H244" s="18">
        <f>TRUNC(SUMIF(N241:N243, N240, H241:H243),0)</f>
        <v>0</v>
      </c>
      <c r="I244" s="17"/>
      <c r="J244" s="18">
        <f>TRUNC(SUMIF(N241:N243, N240, J241:J243),0)</f>
        <v>0</v>
      </c>
      <c r="K244" s="17"/>
      <c r="L244" s="18">
        <f>F244+H244+J244</f>
        <v>0</v>
      </c>
      <c r="M244" s="10" t="s">
        <v>52</v>
      </c>
      <c r="N244" s="2" t="s">
        <v>289</v>
      </c>
      <c r="O244" s="2" t="s">
        <v>289</v>
      </c>
      <c r="P244" s="2" t="s">
        <v>52</v>
      </c>
      <c r="Q244" s="2" t="s">
        <v>52</v>
      </c>
      <c r="R244" s="2" t="s">
        <v>52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52</v>
      </c>
      <c r="AW244" s="2" t="s">
        <v>52</v>
      </c>
      <c r="AX244" s="2" t="s">
        <v>52</v>
      </c>
      <c r="AY244" s="2" t="s">
        <v>52</v>
      </c>
    </row>
    <row r="245" spans="1:51" ht="30" customHeight="1">
      <c r="A245" s="11"/>
      <c r="B245" s="11"/>
      <c r="C245" s="11"/>
      <c r="D245" s="11"/>
      <c r="E245" s="17"/>
      <c r="F245" s="18"/>
      <c r="G245" s="17"/>
      <c r="H245" s="18"/>
      <c r="I245" s="17"/>
      <c r="J245" s="18"/>
      <c r="K245" s="17"/>
      <c r="L245" s="18"/>
      <c r="M245" s="11"/>
    </row>
    <row r="246" spans="1:51" ht="30" customHeight="1">
      <c r="A246" s="66" t="s">
        <v>676</v>
      </c>
      <c r="B246" s="66"/>
      <c r="C246" s="66"/>
      <c r="D246" s="66"/>
      <c r="E246" s="67"/>
      <c r="F246" s="68"/>
      <c r="G246" s="67"/>
      <c r="H246" s="68"/>
      <c r="I246" s="67"/>
      <c r="J246" s="68"/>
      <c r="K246" s="67"/>
      <c r="L246" s="68"/>
      <c r="M246" s="66"/>
      <c r="N246" s="1" t="s">
        <v>205</v>
      </c>
    </row>
    <row r="247" spans="1:51" ht="30" customHeight="1">
      <c r="A247" s="10" t="s">
        <v>664</v>
      </c>
      <c r="B247" s="10" t="s">
        <v>677</v>
      </c>
      <c r="C247" s="10" t="s">
        <v>143</v>
      </c>
      <c r="D247" s="11">
        <v>1</v>
      </c>
      <c r="E247" s="17">
        <f>단가대비표!O66</f>
        <v>0</v>
      </c>
      <c r="F247" s="18">
        <f>TRUNC(E247*D247,1)</f>
        <v>0</v>
      </c>
      <c r="G247" s="17">
        <f>단가대비표!P66</f>
        <v>0</v>
      </c>
      <c r="H247" s="18">
        <f>TRUNC(G247*D247,1)</f>
        <v>0</v>
      </c>
      <c r="I247" s="17">
        <f>단가대비표!V66</f>
        <v>0</v>
      </c>
      <c r="J247" s="18">
        <f>TRUNC(I247*D247,1)</f>
        <v>0</v>
      </c>
      <c r="K247" s="17">
        <f t="shared" ref="K247:L249" si="52">TRUNC(E247+G247+I247,1)</f>
        <v>0</v>
      </c>
      <c r="L247" s="18">
        <f t="shared" si="52"/>
        <v>0</v>
      </c>
      <c r="M247" s="10" t="s">
        <v>52</v>
      </c>
      <c r="N247" s="2" t="s">
        <v>205</v>
      </c>
      <c r="O247" s="2" t="s">
        <v>678</v>
      </c>
      <c r="P247" s="2" t="s">
        <v>67</v>
      </c>
      <c r="Q247" s="2" t="s">
        <v>67</v>
      </c>
      <c r="R247" s="2" t="s">
        <v>66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679</v>
      </c>
      <c r="AX247" s="2" t="s">
        <v>52</v>
      </c>
      <c r="AY247" s="2" t="s">
        <v>52</v>
      </c>
    </row>
    <row r="248" spans="1:51" ht="30" customHeight="1">
      <c r="A248" s="10" t="s">
        <v>392</v>
      </c>
      <c r="B248" s="10" t="s">
        <v>393</v>
      </c>
      <c r="C248" s="10" t="s">
        <v>394</v>
      </c>
      <c r="D248" s="11">
        <v>0.13</v>
      </c>
      <c r="E248" s="17">
        <f>단가대비표!O73</f>
        <v>0</v>
      </c>
      <c r="F248" s="18">
        <f>TRUNC(E248*D248,1)</f>
        <v>0</v>
      </c>
      <c r="G248" s="17">
        <f>단가대비표!P73</f>
        <v>0</v>
      </c>
      <c r="H248" s="18">
        <f>TRUNC(G248*D248,1)</f>
        <v>0</v>
      </c>
      <c r="I248" s="17">
        <f>단가대비표!V73</f>
        <v>0</v>
      </c>
      <c r="J248" s="18">
        <f>TRUNC(I248*D248,1)</f>
        <v>0</v>
      </c>
      <c r="K248" s="17">
        <f t="shared" si="52"/>
        <v>0</v>
      </c>
      <c r="L248" s="18">
        <f t="shared" si="52"/>
        <v>0</v>
      </c>
      <c r="M248" s="10" t="s">
        <v>52</v>
      </c>
      <c r="N248" s="2" t="s">
        <v>205</v>
      </c>
      <c r="O248" s="2" t="s">
        <v>395</v>
      </c>
      <c r="P248" s="2" t="s">
        <v>67</v>
      </c>
      <c r="Q248" s="2" t="s">
        <v>67</v>
      </c>
      <c r="R248" s="2" t="s">
        <v>66</v>
      </c>
      <c r="S248" s="3"/>
      <c r="T248" s="3"/>
      <c r="U248" s="3"/>
      <c r="V248" s="3">
        <v>1</v>
      </c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680</v>
      </c>
      <c r="AX248" s="2" t="s">
        <v>52</v>
      </c>
      <c r="AY248" s="2" t="s">
        <v>52</v>
      </c>
    </row>
    <row r="249" spans="1:51" ht="30" customHeight="1">
      <c r="A249" s="10" t="s">
        <v>397</v>
      </c>
      <c r="B249" s="10" t="s">
        <v>398</v>
      </c>
      <c r="C249" s="10" t="s">
        <v>335</v>
      </c>
      <c r="D249" s="11">
        <v>1</v>
      </c>
      <c r="E249" s="17">
        <f>TRUNC(SUMIF(V247:V249, RIGHTB(O249, 1), H247:H249)*U249, 2)</f>
        <v>0</v>
      </c>
      <c r="F249" s="18">
        <f>TRUNC(E249*D249,1)</f>
        <v>0</v>
      </c>
      <c r="G249" s="17">
        <v>0</v>
      </c>
      <c r="H249" s="18">
        <f>TRUNC(G249*D249,1)</f>
        <v>0</v>
      </c>
      <c r="I249" s="17">
        <v>0</v>
      </c>
      <c r="J249" s="18">
        <f>TRUNC(I249*D249,1)</f>
        <v>0</v>
      </c>
      <c r="K249" s="17">
        <f t="shared" si="52"/>
        <v>0</v>
      </c>
      <c r="L249" s="18">
        <f t="shared" si="52"/>
        <v>0</v>
      </c>
      <c r="M249" s="10" t="s">
        <v>52</v>
      </c>
      <c r="N249" s="2" t="s">
        <v>205</v>
      </c>
      <c r="O249" s="2" t="s">
        <v>386</v>
      </c>
      <c r="P249" s="2" t="s">
        <v>67</v>
      </c>
      <c r="Q249" s="2" t="s">
        <v>67</v>
      </c>
      <c r="R249" s="2" t="s">
        <v>67</v>
      </c>
      <c r="S249" s="3">
        <v>1</v>
      </c>
      <c r="T249" s="3">
        <v>0</v>
      </c>
      <c r="U249" s="3">
        <v>0.03</v>
      </c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52</v>
      </c>
      <c r="AW249" s="2" t="s">
        <v>681</v>
      </c>
      <c r="AX249" s="2" t="s">
        <v>52</v>
      </c>
      <c r="AY249" s="2" t="s">
        <v>52</v>
      </c>
    </row>
    <row r="250" spans="1:51" ht="30" customHeight="1">
      <c r="A250" s="10" t="s">
        <v>401</v>
      </c>
      <c r="B250" s="10" t="s">
        <v>52</v>
      </c>
      <c r="C250" s="10" t="s">
        <v>52</v>
      </c>
      <c r="D250" s="11"/>
      <c r="E250" s="17"/>
      <c r="F250" s="18">
        <f>TRUNC(SUMIF(N247:N249, N246, F247:F249),0)</f>
        <v>0</v>
      </c>
      <c r="G250" s="17"/>
      <c r="H250" s="18">
        <f>TRUNC(SUMIF(N247:N249, N246, H247:H249),0)</f>
        <v>0</v>
      </c>
      <c r="I250" s="17"/>
      <c r="J250" s="18">
        <f>TRUNC(SUMIF(N247:N249, N246, J247:J249),0)</f>
        <v>0</v>
      </c>
      <c r="K250" s="17"/>
      <c r="L250" s="18">
        <f>F250+H250+J250</f>
        <v>0</v>
      </c>
      <c r="M250" s="10" t="s">
        <v>52</v>
      </c>
      <c r="N250" s="2" t="s">
        <v>289</v>
      </c>
      <c r="O250" s="2" t="s">
        <v>289</v>
      </c>
      <c r="P250" s="2" t="s">
        <v>52</v>
      </c>
      <c r="Q250" s="2" t="s">
        <v>52</v>
      </c>
      <c r="R250" s="2" t="s">
        <v>52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52</v>
      </c>
      <c r="AW250" s="2" t="s">
        <v>52</v>
      </c>
      <c r="AX250" s="2" t="s">
        <v>52</v>
      </c>
      <c r="AY250" s="2" t="s">
        <v>52</v>
      </c>
    </row>
    <row r="251" spans="1:51" ht="30" customHeight="1">
      <c r="A251" s="11"/>
      <c r="B251" s="11"/>
      <c r="C251" s="11"/>
      <c r="D251" s="11"/>
      <c r="E251" s="17"/>
      <c r="F251" s="18"/>
      <c r="G251" s="17"/>
      <c r="H251" s="18"/>
      <c r="I251" s="17"/>
      <c r="J251" s="18"/>
      <c r="K251" s="17"/>
      <c r="L251" s="18"/>
      <c r="M251" s="11"/>
    </row>
    <row r="252" spans="1:51" ht="30" customHeight="1">
      <c r="A252" s="66" t="s">
        <v>682</v>
      </c>
      <c r="B252" s="66"/>
      <c r="C252" s="66"/>
      <c r="D252" s="66"/>
      <c r="E252" s="67"/>
      <c r="F252" s="68"/>
      <c r="G252" s="67"/>
      <c r="H252" s="68"/>
      <c r="I252" s="67"/>
      <c r="J252" s="68"/>
      <c r="K252" s="67"/>
      <c r="L252" s="68"/>
      <c r="M252" s="66"/>
      <c r="N252" s="1" t="s">
        <v>310</v>
      </c>
    </row>
    <row r="253" spans="1:51" ht="30" customHeight="1">
      <c r="A253" s="10" t="s">
        <v>683</v>
      </c>
      <c r="B253" s="10" t="s">
        <v>684</v>
      </c>
      <c r="C253" s="10" t="s">
        <v>143</v>
      </c>
      <c r="D253" s="11">
        <v>1</v>
      </c>
      <c r="E253" s="17">
        <f>단가대비표!O13</f>
        <v>0</v>
      </c>
      <c r="F253" s="18">
        <f>TRUNC(E253*D253,1)</f>
        <v>0</v>
      </c>
      <c r="G253" s="17">
        <f>단가대비표!P13</f>
        <v>0</v>
      </c>
      <c r="H253" s="18">
        <f>TRUNC(G253*D253,1)</f>
        <v>0</v>
      </c>
      <c r="I253" s="17">
        <f>단가대비표!V13</f>
        <v>0</v>
      </c>
      <c r="J253" s="18">
        <f>TRUNC(I253*D253,1)</f>
        <v>0</v>
      </c>
      <c r="K253" s="17">
        <f t="shared" ref="K253:L255" si="53">TRUNC(E253+G253+I253,1)</f>
        <v>0</v>
      </c>
      <c r="L253" s="18">
        <f t="shared" si="53"/>
        <v>0</v>
      </c>
      <c r="M253" s="10" t="s">
        <v>52</v>
      </c>
      <c r="N253" s="2" t="s">
        <v>310</v>
      </c>
      <c r="O253" s="2" t="s">
        <v>685</v>
      </c>
      <c r="P253" s="2" t="s">
        <v>67</v>
      </c>
      <c r="Q253" s="2" t="s">
        <v>67</v>
      </c>
      <c r="R253" s="2" t="s">
        <v>66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52</v>
      </c>
      <c r="AW253" s="2" t="s">
        <v>686</v>
      </c>
      <c r="AX253" s="2" t="s">
        <v>52</v>
      </c>
      <c r="AY253" s="2" t="s">
        <v>52</v>
      </c>
    </row>
    <row r="254" spans="1:51" ht="30" customHeight="1">
      <c r="A254" s="10" t="s">
        <v>392</v>
      </c>
      <c r="B254" s="10" t="s">
        <v>393</v>
      </c>
      <c r="C254" s="10" t="s">
        <v>394</v>
      </c>
      <c r="D254" s="11">
        <v>0.2</v>
      </c>
      <c r="E254" s="17">
        <f>단가대비표!O73</f>
        <v>0</v>
      </c>
      <c r="F254" s="18">
        <f>TRUNC(E254*D254,1)</f>
        <v>0</v>
      </c>
      <c r="G254" s="17">
        <f>단가대비표!P73</f>
        <v>0</v>
      </c>
      <c r="H254" s="18">
        <f>TRUNC(G254*D254,1)</f>
        <v>0</v>
      </c>
      <c r="I254" s="17">
        <f>단가대비표!V73</f>
        <v>0</v>
      </c>
      <c r="J254" s="18">
        <f>TRUNC(I254*D254,1)</f>
        <v>0</v>
      </c>
      <c r="K254" s="17">
        <f t="shared" si="53"/>
        <v>0</v>
      </c>
      <c r="L254" s="18">
        <f t="shared" si="53"/>
        <v>0</v>
      </c>
      <c r="M254" s="10" t="s">
        <v>52</v>
      </c>
      <c r="N254" s="2" t="s">
        <v>310</v>
      </c>
      <c r="O254" s="2" t="s">
        <v>395</v>
      </c>
      <c r="P254" s="2" t="s">
        <v>67</v>
      </c>
      <c r="Q254" s="2" t="s">
        <v>67</v>
      </c>
      <c r="R254" s="2" t="s">
        <v>66</v>
      </c>
      <c r="S254" s="3"/>
      <c r="T254" s="3"/>
      <c r="U254" s="3"/>
      <c r="V254" s="3">
        <v>1</v>
      </c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52</v>
      </c>
      <c r="AW254" s="2" t="s">
        <v>687</v>
      </c>
      <c r="AX254" s="2" t="s">
        <v>52</v>
      </c>
      <c r="AY254" s="2" t="s">
        <v>52</v>
      </c>
    </row>
    <row r="255" spans="1:51" ht="30" customHeight="1">
      <c r="A255" s="10" t="s">
        <v>397</v>
      </c>
      <c r="B255" s="10" t="s">
        <v>398</v>
      </c>
      <c r="C255" s="10" t="s">
        <v>335</v>
      </c>
      <c r="D255" s="11">
        <v>1</v>
      </c>
      <c r="E255" s="17">
        <f>TRUNC(SUMIF(V253:V255, RIGHTB(O255, 1), H253:H255)*U255, 2)</f>
        <v>0</v>
      </c>
      <c r="F255" s="18">
        <f>TRUNC(E255*D255,1)</f>
        <v>0</v>
      </c>
      <c r="G255" s="17">
        <v>0</v>
      </c>
      <c r="H255" s="18">
        <f>TRUNC(G255*D255,1)</f>
        <v>0</v>
      </c>
      <c r="I255" s="17">
        <v>0</v>
      </c>
      <c r="J255" s="18">
        <f>TRUNC(I255*D255,1)</f>
        <v>0</v>
      </c>
      <c r="K255" s="17">
        <f t="shared" si="53"/>
        <v>0</v>
      </c>
      <c r="L255" s="18">
        <f t="shared" si="53"/>
        <v>0</v>
      </c>
      <c r="M255" s="10" t="s">
        <v>52</v>
      </c>
      <c r="N255" s="2" t="s">
        <v>310</v>
      </c>
      <c r="O255" s="2" t="s">
        <v>386</v>
      </c>
      <c r="P255" s="2" t="s">
        <v>67</v>
      </c>
      <c r="Q255" s="2" t="s">
        <v>67</v>
      </c>
      <c r="R255" s="2" t="s">
        <v>67</v>
      </c>
      <c r="S255" s="3">
        <v>1</v>
      </c>
      <c r="T255" s="3">
        <v>0</v>
      </c>
      <c r="U255" s="3">
        <v>0.03</v>
      </c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52</v>
      </c>
      <c r="AW255" s="2" t="s">
        <v>688</v>
      </c>
      <c r="AX255" s="2" t="s">
        <v>52</v>
      </c>
      <c r="AY255" s="2" t="s">
        <v>52</v>
      </c>
    </row>
    <row r="256" spans="1:51" ht="30" customHeight="1">
      <c r="A256" s="10" t="s">
        <v>401</v>
      </c>
      <c r="B256" s="10" t="s">
        <v>52</v>
      </c>
      <c r="C256" s="10" t="s">
        <v>52</v>
      </c>
      <c r="D256" s="11"/>
      <c r="E256" s="17"/>
      <c r="F256" s="18">
        <f>TRUNC(SUMIF(N253:N255, N252, F253:F255),0)</f>
        <v>0</v>
      </c>
      <c r="G256" s="17"/>
      <c r="H256" s="18">
        <f>TRUNC(SUMIF(N253:N255, N252, H253:H255),0)</f>
        <v>0</v>
      </c>
      <c r="I256" s="17"/>
      <c r="J256" s="18">
        <f>TRUNC(SUMIF(N253:N255, N252, J253:J255),0)</f>
        <v>0</v>
      </c>
      <c r="K256" s="17"/>
      <c r="L256" s="18">
        <f>F256+H256+J256</f>
        <v>0</v>
      </c>
      <c r="M256" s="10" t="s">
        <v>52</v>
      </c>
      <c r="N256" s="2" t="s">
        <v>289</v>
      </c>
      <c r="O256" s="2" t="s">
        <v>289</v>
      </c>
      <c r="P256" s="2" t="s">
        <v>52</v>
      </c>
      <c r="Q256" s="2" t="s">
        <v>52</v>
      </c>
      <c r="R256" s="2" t="s">
        <v>52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 t="s">
        <v>52</v>
      </c>
      <c r="AW256" s="2" t="s">
        <v>52</v>
      </c>
      <c r="AX256" s="2" t="s">
        <v>52</v>
      </c>
      <c r="AY256" s="2" t="s">
        <v>52</v>
      </c>
    </row>
    <row r="257" spans="1:51" ht="30" customHeight="1">
      <c r="A257" s="11"/>
      <c r="B257" s="11"/>
      <c r="C257" s="11"/>
      <c r="D257" s="11"/>
      <c r="E257" s="17"/>
      <c r="F257" s="18"/>
      <c r="G257" s="17"/>
      <c r="H257" s="18"/>
      <c r="I257" s="17"/>
      <c r="J257" s="18"/>
      <c r="K257" s="17"/>
      <c r="L257" s="18"/>
      <c r="M257" s="11"/>
    </row>
    <row r="258" spans="1:51" ht="30" customHeight="1">
      <c r="A258" s="66" t="s">
        <v>689</v>
      </c>
      <c r="B258" s="66"/>
      <c r="C258" s="66"/>
      <c r="D258" s="66"/>
      <c r="E258" s="67"/>
      <c r="F258" s="68"/>
      <c r="G258" s="67"/>
      <c r="H258" s="68"/>
      <c r="I258" s="67"/>
      <c r="J258" s="68"/>
      <c r="K258" s="67"/>
      <c r="L258" s="68"/>
      <c r="M258" s="66"/>
      <c r="N258" s="1" t="s">
        <v>314</v>
      </c>
    </row>
    <row r="259" spans="1:51" ht="30" customHeight="1">
      <c r="A259" s="10" t="s">
        <v>683</v>
      </c>
      <c r="B259" s="10" t="s">
        <v>690</v>
      </c>
      <c r="C259" s="10" t="s">
        <v>143</v>
      </c>
      <c r="D259" s="11">
        <v>1</v>
      </c>
      <c r="E259" s="17">
        <f>단가대비표!O14</f>
        <v>0</v>
      </c>
      <c r="F259" s="18">
        <f>TRUNC(E259*D259,1)</f>
        <v>0</v>
      </c>
      <c r="G259" s="17">
        <f>단가대비표!P14</f>
        <v>0</v>
      </c>
      <c r="H259" s="18">
        <f>TRUNC(G259*D259,1)</f>
        <v>0</v>
      </c>
      <c r="I259" s="17">
        <f>단가대비표!V14</f>
        <v>0</v>
      </c>
      <c r="J259" s="18">
        <f>TRUNC(I259*D259,1)</f>
        <v>0</v>
      </c>
      <c r="K259" s="17">
        <f t="shared" ref="K259:L261" si="54">TRUNC(E259+G259+I259,1)</f>
        <v>0</v>
      </c>
      <c r="L259" s="18">
        <f t="shared" si="54"/>
        <v>0</v>
      </c>
      <c r="M259" s="10" t="s">
        <v>52</v>
      </c>
      <c r="N259" s="2" t="s">
        <v>314</v>
      </c>
      <c r="O259" s="2" t="s">
        <v>691</v>
      </c>
      <c r="P259" s="2" t="s">
        <v>67</v>
      </c>
      <c r="Q259" s="2" t="s">
        <v>67</v>
      </c>
      <c r="R259" s="2" t="s">
        <v>66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52</v>
      </c>
      <c r="AW259" s="2" t="s">
        <v>692</v>
      </c>
      <c r="AX259" s="2" t="s">
        <v>52</v>
      </c>
      <c r="AY259" s="2" t="s">
        <v>52</v>
      </c>
    </row>
    <row r="260" spans="1:51" ht="30" customHeight="1">
      <c r="A260" s="10" t="s">
        <v>392</v>
      </c>
      <c r="B260" s="10" t="s">
        <v>393</v>
      </c>
      <c r="C260" s="10" t="s">
        <v>394</v>
      </c>
      <c r="D260" s="11">
        <v>0.2</v>
      </c>
      <c r="E260" s="17">
        <f>단가대비표!O73</f>
        <v>0</v>
      </c>
      <c r="F260" s="18">
        <f>TRUNC(E260*D260,1)</f>
        <v>0</v>
      </c>
      <c r="G260" s="17">
        <f>단가대비표!P73</f>
        <v>0</v>
      </c>
      <c r="H260" s="18">
        <f>TRUNC(G260*D260,1)</f>
        <v>0</v>
      </c>
      <c r="I260" s="17">
        <f>단가대비표!V73</f>
        <v>0</v>
      </c>
      <c r="J260" s="18">
        <f>TRUNC(I260*D260,1)</f>
        <v>0</v>
      </c>
      <c r="K260" s="17">
        <f t="shared" si="54"/>
        <v>0</v>
      </c>
      <c r="L260" s="18">
        <f t="shared" si="54"/>
        <v>0</v>
      </c>
      <c r="M260" s="10" t="s">
        <v>52</v>
      </c>
      <c r="N260" s="2" t="s">
        <v>314</v>
      </c>
      <c r="O260" s="2" t="s">
        <v>395</v>
      </c>
      <c r="P260" s="2" t="s">
        <v>67</v>
      </c>
      <c r="Q260" s="2" t="s">
        <v>67</v>
      </c>
      <c r="R260" s="2" t="s">
        <v>66</v>
      </c>
      <c r="S260" s="3"/>
      <c r="T260" s="3"/>
      <c r="U260" s="3"/>
      <c r="V260" s="3">
        <v>1</v>
      </c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693</v>
      </c>
      <c r="AX260" s="2" t="s">
        <v>52</v>
      </c>
      <c r="AY260" s="2" t="s">
        <v>52</v>
      </c>
    </row>
    <row r="261" spans="1:51" ht="30" customHeight="1">
      <c r="A261" s="10" t="s">
        <v>397</v>
      </c>
      <c r="B261" s="10" t="s">
        <v>398</v>
      </c>
      <c r="C261" s="10" t="s">
        <v>335</v>
      </c>
      <c r="D261" s="11">
        <v>1</v>
      </c>
      <c r="E261" s="17">
        <f>TRUNC(SUMIF(V259:V261, RIGHTB(O261, 1), H259:H261)*U261, 2)</f>
        <v>0</v>
      </c>
      <c r="F261" s="18">
        <f>TRUNC(E261*D261,1)</f>
        <v>0</v>
      </c>
      <c r="G261" s="17">
        <v>0</v>
      </c>
      <c r="H261" s="18">
        <f>TRUNC(G261*D261,1)</f>
        <v>0</v>
      </c>
      <c r="I261" s="17">
        <v>0</v>
      </c>
      <c r="J261" s="18">
        <f>TRUNC(I261*D261,1)</f>
        <v>0</v>
      </c>
      <c r="K261" s="17">
        <f t="shared" si="54"/>
        <v>0</v>
      </c>
      <c r="L261" s="18">
        <f t="shared" si="54"/>
        <v>0</v>
      </c>
      <c r="M261" s="10" t="s">
        <v>52</v>
      </c>
      <c r="N261" s="2" t="s">
        <v>314</v>
      </c>
      <c r="O261" s="2" t="s">
        <v>386</v>
      </c>
      <c r="P261" s="2" t="s">
        <v>67</v>
      </c>
      <c r="Q261" s="2" t="s">
        <v>67</v>
      </c>
      <c r="R261" s="2" t="s">
        <v>67</v>
      </c>
      <c r="S261" s="3">
        <v>1</v>
      </c>
      <c r="T261" s="3">
        <v>0</v>
      </c>
      <c r="U261" s="3">
        <v>0.03</v>
      </c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694</v>
      </c>
      <c r="AX261" s="2" t="s">
        <v>52</v>
      </c>
      <c r="AY261" s="2" t="s">
        <v>52</v>
      </c>
    </row>
    <row r="262" spans="1:51" ht="30" customHeight="1">
      <c r="A262" s="10" t="s">
        <v>401</v>
      </c>
      <c r="B262" s="10" t="s">
        <v>52</v>
      </c>
      <c r="C262" s="10" t="s">
        <v>52</v>
      </c>
      <c r="D262" s="11"/>
      <c r="E262" s="17"/>
      <c r="F262" s="18">
        <f>TRUNC(SUMIF(N259:N261, N258, F259:F261),0)</f>
        <v>0</v>
      </c>
      <c r="G262" s="17"/>
      <c r="H262" s="18">
        <f>TRUNC(SUMIF(N259:N261, N258, H259:H261),0)</f>
        <v>0</v>
      </c>
      <c r="I262" s="17"/>
      <c r="J262" s="18">
        <f>TRUNC(SUMIF(N259:N261, N258, J259:J261),0)</f>
        <v>0</v>
      </c>
      <c r="K262" s="17"/>
      <c r="L262" s="18">
        <f>F262+H262+J262</f>
        <v>0</v>
      </c>
      <c r="M262" s="10" t="s">
        <v>52</v>
      </c>
      <c r="N262" s="2" t="s">
        <v>289</v>
      </c>
      <c r="O262" s="2" t="s">
        <v>289</v>
      </c>
      <c r="P262" s="2" t="s">
        <v>52</v>
      </c>
      <c r="Q262" s="2" t="s">
        <v>52</v>
      </c>
      <c r="R262" s="2" t="s">
        <v>52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 t="s">
        <v>52</v>
      </c>
      <c r="AW262" s="2" t="s">
        <v>52</v>
      </c>
      <c r="AX262" s="2" t="s">
        <v>52</v>
      </c>
      <c r="AY262" s="2" t="s">
        <v>52</v>
      </c>
    </row>
    <row r="263" spans="1:51" ht="30" customHeight="1">
      <c r="A263" s="11"/>
      <c r="B263" s="11"/>
      <c r="C263" s="11"/>
      <c r="D263" s="11"/>
      <c r="E263" s="17"/>
      <c r="F263" s="18"/>
      <c r="G263" s="17"/>
      <c r="H263" s="18"/>
      <c r="I263" s="17"/>
      <c r="J263" s="18"/>
      <c r="K263" s="17"/>
      <c r="L263" s="18"/>
      <c r="M263" s="11"/>
    </row>
    <row r="264" spans="1:51" ht="30" customHeight="1">
      <c r="A264" s="66" t="s">
        <v>695</v>
      </c>
      <c r="B264" s="66"/>
      <c r="C264" s="66"/>
      <c r="D264" s="66"/>
      <c r="E264" s="67"/>
      <c r="F264" s="68"/>
      <c r="G264" s="67"/>
      <c r="H264" s="68"/>
      <c r="I264" s="67"/>
      <c r="J264" s="68"/>
      <c r="K264" s="67"/>
      <c r="L264" s="68"/>
      <c r="M264" s="66"/>
      <c r="N264" s="1" t="s">
        <v>319</v>
      </c>
    </row>
    <row r="265" spans="1:51" ht="30" customHeight="1">
      <c r="A265" s="10" t="s">
        <v>696</v>
      </c>
      <c r="B265" s="10" t="s">
        <v>697</v>
      </c>
      <c r="C265" s="10" t="s">
        <v>143</v>
      </c>
      <c r="D265" s="11">
        <v>1</v>
      </c>
      <c r="E265" s="17">
        <f>단가대비표!O15</f>
        <v>0</v>
      </c>
      <c r="F265" s="18">
        <f>TRUNC(E265*D265,1)</f>
        <v>0</v>
      </c>
      <c r="G265" s="17">
        <f>단가대비표!P15</f>
        <v>0</v>
      </c>
      <c r="H265" s="18">
        <f>TRUNC(G265*D265,1)</f>
        <v>0</v>
      </c>
      <c r="I265" s="17">
        <f>단가대비표!V15</f>
        <v>0</v>
      </c>
      <c r="J265" s="18">
        <f>TRUNC(I265*D265,1)</f>
        <v>0</v>
      </c>
      <c r="K265" s="17">
        <f t="shared" ref="K265:L267" si="55">TRUNC(E265+G265+I265,1)</f>
        <v>0</v>
      </c>
      <c r="L265" s="18">
        <f t="shared" si="55"/>
        <v>0</v>
      </c>
      <c r="M265" s="10" t="s">
        <v>52</v>
      </c>
      <c r="N265" s="2" t="s">
        <v>319</v>
      </c>
      <c r="O265" s="2" t="s">
        <v>698</v>
      </c>
      <c r="P265" s="2" t="s">
        <v>67</v>
      </c>
      <c r="Q265" s="2" t="s">
        <v>67</v>
      </c>
      <c r="R265" s="2" t="s">
        <v>66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699</v>
      </c>
      <c r="AX265" s="2" t="s">
        <v>52</v>
      </c>
      <c r="AY265" s="2" t="s">
        <v>52</v>
      </c>
    </row>
    <row r="266" spans="1:51" ht="30" customHeight="1">
      <c r="A266" s="10" t="s">
        <v>392</v>
      </c>
      <c r="B266" s="10" t="s">
        <v>393</v>
      </c>
      <c r="C266" s="10" t="s">
        <v>394</v>
      </c>
      <c r="D266" s="11">
        <v>0.2</v>
      </c>
      <c r="E266" s="17">
        <f>단가대비표!O73</f>
        <v>0</v>
      </c>
      <c r="F266" s="18">
        <f>TRUNC(E266*D266,1)</f>
        <v>0</v>
      </c>
      <c r="G266" s="17">
        <f>단가대비표!P73</f>
        <v>0</v>
      </c>
      <c r="H266" s="18">
        <f>TRUNC(G266*D266,1)</f>
        <v>0</v>
      </c>
      <c r="I266" s="17">
        <f>단가대비표!V73</f>
        <v>0</v>
      </c>
      <c r="J266" s="18">
        <f>TRUNC(I266*D266,1)</f>
        <v>0</v>
      </c>
      <c r="K266" s="17">
        <f t="shared" si="55"/>
        <v>0</v>
      </c>
      <c r="L266" s="18">
        <f t="shared" si="55"/>
        <v>0</v>
      </c>
      <c r="M266" s="10" t="s">
        <v>52</v>
      </c>
      <c r="N266" s="2" t="s">
        <v>319</v>
      </c>
      <c r="O266" s="2" t="s">
        <v>395</v>
      </c>
      <c r="P266" s="2" t="s">
        <v>67</v>
      </c>
      <c r="Q266" s="2" t="s">
        <v>67</v>
      </c>
      <c r="R266" s="2" t="s">
        <v>66</v>
      </c>
      <c r="S266" s="3"/>
      <c r="T266" s="3"/>
      <c r="U266" s="3"/>
      <c r="V266" s="3">
        <v>1</v>
      </c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700</v>
      </c>
      <c r="AX266" s="2" t="s">
        <v>52</v>
      </c>
      <c r="AY266" s="2" t="s">
        <v>52</v>
      </c>
    </row>
    <row r="267" spans="1:51" ht="30" customHeight="1">
      <c r="A267" s="10" t="s">
        <v>397</v>
      </c>
      <c r="B267" s="10" t="s">
        <v>398</v>
      </c>
      <c r="C267" s="10" t="s">
        <v>335</v>
      </c>
      <c r="D267" s="11">
        <v>1</v>
      </c>
      <c r="E267" s="17">
        <f>TRUNC(SUMIF(V265:V267, RIGHTB(O267, 1), H265:H267)*U267, 2)</f>
        <v>0</v>
      </c>
      <c r="F267" s="18">
        <f>TRUNC(E267*D267,1)</f>
        <v>0</v>
      </c>
      <c r="G267" s="17">
        <v>0</v>
      </c>
      <c r="H267" s="18">
        <f>TRUNC(G267*D267,1)</f>
        <v>0</v>
      </c>
      <c r="I267" s="17">
        <v>0</v>
      </c>
      <c r="J267" s="18">
        <f>TRUNC(I267*D267,1)</f>
        <v>0</v>
      </c>
      <c r="K267" s="17">
        <f t="shared" si="55"/>
        <v>0</v>
      </c>
      <c r="L267" s="18">
        <f t="shared" si="55"/>
        <v>0</v>
      </c>
      <c r="M267" s="10" t="s">
        <v>52</v>
      </c>
      <c r="N267" s="2" t="s">
        <v>319</v>
      </c>
      <c r="O267" s="2" t="s">
        <v>386</v>
      </c>
      <c r="P267" s="2" t="s">
        <v>67</v>
      </c>
      <c r="Q267" s="2" t="s">
        <v>67</v>
      </c>
      <c r="R267" s="2" t="s">
        <v>67</v>
      </c>
      <c r="S267" s="3">
        <v>1</v>
      </c>
      <c r="T267" s="3">
        <v>0</v>
      </c>
      <c r="U267" s="3">
        <v>0.03</v>
      </c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52</v>
      </c>
      <c r="AW267" s="2" t="s">
        <v>701</v>
      </c>
      <c r="AX267" s="2" t="s">
        <v>52</v>
      </c>
      <c r="AY267" s="2" t="s">
        <v>52</v>
      </c>
    </row>
    <row r="268" spans="1:51" ht="30" customHeight="1">
      <c r="A268" s="10" t="s">
        <v>401</v>
      </c>
      <c r="B268" s="10" t="s">
        <v>52</v>
      </c>
      <c r="C268" s="10" t="s">
        <v>52</v>
      </c>
      <c r="D268" s="11"/>
      <c r="E268" s="17"/>
      <c r="F268" s="18">
        <f>TRUNC(SUMIF(N265:N267, N264, F265:F267),0)</f>
        <v>0</v>
      </c>
      <c r="G268" s="17"/>
      <c r="H268" s="18">
        <f>TRUNC(SUMIF(N265:N267, N264, H265:H267),0)</f>
        <v>0</v>
      </c>
      <c r="I268" s="17"/>
      <c r="J268" s="18">
        <f>TRUNC(SUMIF(N265:N267, N264, J265:J267),0)</f>
        <v>0</v>
      </c>
      <c r="K268" s="17"/>
      <c r="L268" s="18">
        <f>F268+H268+J268</f>
        <v>0</v>
      </c>
      <c r="M268" s="10" t="s">
        <v>52</v>
      </c>
      <c r="N268" s="2" t="s">
        <v>289</v>
      </c>
      <c r="O268" s="2" t="s">
        <v>289</v>
      </c>
      <c r="P268" s="2" t="s">
        <v>52</v>
      </c>
      <c r="Q268" s="2" t="s">
        <v>52</v>
      </c>
      <c r="R268" s="2" t="s">
        <v>52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52</v>
      </c>
      <c r="AW268" s="2" t="s">
        <v>52</v>
      </c>
      <c r="AX268" s="2" t="s">
        <v>52</v>
      </c>
      <c r="AY268" s="2" t="s">
        <v>52</v>
      </c>
    </row>
    <row r="269" spans="1:51" ht="30" customHeight="1">
      <c r="A269" s="11"/>
      <c r="B269" s="11"/>
      <c r="C269" s="11"/>
      <c r="D269" s="11"/>
      <c r="E269" s="17"/>
      <c r="F269" s="18"/>
      <c r="G269" s="17"/>
      <c r="H269" s="18"/>
      <c r="I269" s="17"/>
      <c r="J269" s="18"/>
      <c r="K269" s="17"/>
      <c r="L269" s="18"/>
      <c r="M269" s="11"/>
    </row>
    <row r="270" spans="1:51" ht="30" customHeight="1">
      <c r="A270" s="66" t="s">
        <v>702</v>
      </c>
      <c r="B270" s="66"/>
      <c r="C270" s="66"/>
      <c r="D270" s="66"/>
      <c r="E270" s="67"/>
      <c r="F270" s="68"/>
      <c r="G270" s="67"/>
      <c r="H270" s="68"/>
      <c r="I270" s="67"/>
      <c r="J270" s="68"/>
      <c r="K270" s="67"/>
      <c r="L270" s="68"/>
      <c r="M270" s="66"/>
      <c r="N270" s="1" t="s">
        <v>323</v>
      </c>
    </row>
    <row r="271" spans="1:51" ht="30" customHeight="1">
      <c r="A271" s="10" t="s">
        <v>696</v>
      </c>
      <c r="B271" s="10" t="s">
        <v>703</v>
      </c>
      <c r="C271" s="10" t="s">
        <v>143</v>
      </c>
      <c r="D271" s="11">
        <v>1</v>
      </c>
      <c r="E271" s="17">
        <f>단가대비표!O16</f>
        <v>0</v>
      </c>
      <c r="F271" s="18">
        <f>TRUNC(E271*D271,1)</f>
        <v>0</v>
      </c>
      <c r="G271" s="17">
        <f>단가대비표!P16</f>
        <v>0</v>
      </c>
      <c r="H271" s="18">
        <f>TRUNC(G271*D271,1)</f>
        <v>0</v>
      </c>
      <c r="I271" s="17">
        <f>단가대비표!V16</f>
        <v>0</v>
      </c>
      <c r="J271" s="18">
        <f>TRUNC(I271*D271,1)</f>
        <v>0</v>
      </c>
      <c r="K271" s="17">
        <f t="shared" ref="K271:L273" si="56">TRUNC(E271+G271+I271,1)</f>
        <v>0</v>
      </c>
      <c r="L271" s="18">
        <f t="shared" si="56"/>
        <v>0</v>
      </c>
      <c r="M271" s="10" t="s">
        <v>52</v>
      </c>
      <c r="N271" s="2" t="s">
        <v>323</v>
      </c>
      <c r="O271" s="2" t="s">
        <v>704</v>
      </c>
      <c r="P271" s="2" t="s">
        <v>67</v>
      </c>
      <c r="Q271" s="2" t="s">
        <v>67</v>
      </c>
      <c r="R271" s="2" t="s">
        <v>66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705</v>
      </c>
      <c r="AX271" s="2" t="s">
        <v>52</v>
      </c>
      <c r="AY271" s="2" t="s">
        <v>52</v>
      </c>
    </row>
    <row r="272" spans="1:51" ht="30" customHeight="1">
      <c r="A272" s="10" t="s">
        <v>392</v>
      </c>
      <c r="B272" s="10" t="s">
        <v>393</v>
      </c>
      <c r="C272" s="10" t="s">
        <v>394</v>
      </c>
      <c r="D272" s="11">
        <v>0.2</v>
      </c>
      <c r="E272" s="17">
        <f>단가대비표!O73</f>
        <v>0</v>
      </c>
      <c r="F272" s="18">
        <f>TRUNC(E272*D272,1)</f>
        <v>0</v>
      </c>
      <c r="G272" s="17">
        <f>단가대비표!P73</f>
        <v>0</v>
      </c>
      <c r="H272" s="18">
        <f>TRUNC(G272*D272,1)</f>
        <v>0</v>
      </c>
      <c r="I272" s="17">
        <f>단가대비표!V73</f>
        <v>0</v>
      </c>
      <c r="J272" s="18">
        <f>TRUNC(I272*D272,1)</f>
        <v>0</v>
      </c>
      <c r="K272" s="17">
        <f t="shared" si="56"/>
        <v>0</v>
      </c>
      <c r="L272" s="18">
        <f t="shared" si="56"/>
        <v>0</v>
      </c>
      <c r="M272" s="10" t="s">
        <v>52</v>
      </c>
      <c r="N272" s="2" t="s">
        <v>323</v>
      </c>
      <c r="O272" s="2" t="s">
        <v>395</v>
      </c>
      <c r="P272" s="2" t="s">
        <v>67</v>
      </c>
      <c r="Q272" s="2" t="s">
        <v>67</v>
      </c>
      <c r="R272" s="2" t="s">
        <v>66</v>
      </c>
      <c r="S272" s="3"/>
      <c r="T272" s="3"/>
      <c r="U272" s="3"/>
      <c r="V272" s="3">
        <v>1</v>
      </c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706</v>
      </c>
      <c r="AX272" s="2" t="s">
        <v>52</v>
      </c>
      <c r="AY272" s="2" t="s">
        <v>52</v>
      </c>
    </row>
    <row r="273" spans="1:51" ht="30" customHeight="1">
      <c r="A273" s="10" t="s">
        <v>397</v>
      </c>
      <c r="B273" s="10" t="s">
        <v>398</v>
      </c>
      <c r="C273" s="10" t="s">
        <v>335</v>
      </c>
      <c r="D273" s="11">
        <v>1</v>
      </c>
      <c r="E273" s="17">
        <f>TRUNC(SUMIF(V271:V273, RIGHTB(O273, 1), H271:H273)*U273, 2)</f>
        <v>0</v>
      </c>
      <c r="F273" s="18">
        <f>TRUNC(E273*D273,1)</f>
        <v>0</v>
      </c>
      <c r="G273" s="17">
        <v>0</v>
      </c>
      <c r="H273" s="18">
        <f>TRUNC(G273*D273,1)</f>
        <v>0</v>
      </c>
      <c r="I273" s="17">
        <v>0</v>
      </c>
      <c r="J273" s="18">
        <f>TRUNC(I273*D273,1)</f>
        <v>0</v>
      </c>
      <c r="K273" s="17">
        <f t="shared" si="56"/>
        <v>0</v>
      </c>
      <c r="L273" s="18">
        <f t="shared" si="56"/>
        <v>0</v>
      </c>
      <c r="M273" s="10" t="s">
        <v>52</v>
      </c>
      <c r="N273" s="2" t="s">
        <v>323</v>
      </c>
      <c r="O273" s="2" t="s">
        <v>386</v>
      </c>
      <c r="P273" s="2" t="s">
        <v>67</v>
      </c>
      <c r="Q273" s="2" t="s">
        <v>67</v>
      </c>
      <c r="R273" s="2" t="s">
        <v>67</v>
      </c>
      <c r="S273" s="3">
        <v>1</v>
      </c>
      <c r="T273" s="3">
        <v>0</v>
      </c>
      <c r="U273" s="3">
        <v>0.03</v>
      </c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52</v>
      </c>
      <c r="AW273" s="2" t="s">
        <v>707</v>
      </c>
      <c r="AX273" s="2" t="s">
        <v>52</v>
      </c>
      <c r="AY273" s="2" t="s">
        <v>52</v>
      </c>
    </row>
    <row r="274" spans="1:51" ht="30" customHeight="1">
      <c r="A274" s="10" t="s">
        <v>401</v>
      </c>
      <c r="B274" s="10" t="s">
        <v>52</v>
      </c>
      <c r="C274" s="10" t="s">
        <v>52</v>
      </c>
      <c r="D274" s="11"/>
      <c r="E274" s="17"/>
      <c r="F274" s="18">
        <f>TRUNC(SUMIF(N271:N273, N270, F271:F273),0)</f>
        <v>0</v>
      </c>
      <c r="G274" s="17"/>
      <c r="H274" s="18">
        <f>TRUNC(SUMIF(N271:N273, N270, H271:H273),0)</f>
        <v>0</v>
      </c>
      <c r="I274" s="17"/>
      <c r="J274" s="18">
        <f>TRUNC(SUMIF(N271:N273, N270, J271:J273),0)</f>
        <v>0</v>
      </c>
      <c r="K274" s="17"/>
      <c r="L274" s="18">
        <f>F274+H274+J274</f>
        <v>0</v>
      </c>
      <c r="M274" s="10" t="s">
        <v>52</v>
      </c>
      <c r="N274" s="2" t="s">
        <v>289</v>
      </c>
      <c r="O274" s="2" t="s">
        <v>289</v>
      </c>
      <c r="P274" s="2" t="s">
        <v>52</v>
      </c>
      <c r="Q274" s="2" t="s">
        <v>52</v>
      </c>
      <c r="R274" s="2" t="s">
        <v>52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52</v>
      </c>
      <c r="AW274" s="2" t="s">
        <v>52</v>
      </c>
      <c r="AX274" s="2" t="s">
        <v>52</v>
      </c>
      <c r="AY274" s="2" t="s">
        <v>52</v>
      </c>
    </row>
    <row r="275" spans="1:51" ht="30" customHeight="1">
      <c r="A275" s="11"/>
      <c r="B275" s="11"/>
      <c r="C275" s="11"/>
      <c r="D275" s="11"/>
      <c r="E275" s="17"/>
      <c r="F275" s="18"/>
      <c r="G275" s="17"/>
      <c r="H275" s="18"/>
      <c r="I275" s="17"/>
      <c r="J275" s="18"/>
      <c r="K275" s="17"/>
      <c r="L275" s="18"/>
      <c r="M275" s="11"/>
    </row>
    <row r="276" spans="1:51" ht="30" customHeight="1">
      <c r="A276" s="66" t="s">
        <v>708</v>
      </c>
      <c r="B276" s="66"/>
      <c r="C276" s="66"/>
      <c r="D276" s="66"/>
      <c r="E276" s="67"/>
      <c r="F276" s="68"/>
      <c r="G276" s="67"/>
      <c r="H276" s="68"/>
      <c r="I276" s="67"/>
      <c r="J276" s="68"/>
      <c r="K276" s="67"/>
      <c r="L276" s="68"/>
      <c r="M276" s="66"/>
      <c r="N276" s="1" t="s">
        <v>210</v>
      </c>
    </row>
    <row r="277" spans="1:51" ht="30" customHeight="1">
      <c r="A277" s="10" t="s">
        <v>709</v>
      </c>
      <c r="B277" s="10" t="s">
        <v>710</v>
      </c>
      <c r="C277" s="10" t="s">
        <v>172</v>
      </c>
      <c r="D277" s="11">
        <v>1</v>
      </c>
      <c r="E277" s="17">
        <f>단가대비표!O63</f>
        <v>0</v>
      </c>
      <c r="F277" s="18">
        <f>TRUNC(E277*D277,1)</f>
        <v>0</v>
      </c>
      <c r="G277" s="17">
        <f>단가대비표!P63</f>
        <v>0</v>
      </c>
      <c r="H277" s="18">
        <f>TRUNC(G277*D277,1)</f>
        <v>0</v>
      </c>
      <c r="I277" s="17">
        <f>단가대비표!V63</f>
        <v>0</v>
      </c>
      <c r="J277" s="18">
        <f>TRUNC(I277*D277,1)</f>
        <v>0</v>
      </c>
      <c r="K277" s="17">
        <f t="shared" ref="K277:L279" si="57">TRUNC(E277+G277+I277,1)</f>
        <v>0</v>
      </c>
      <c r="L277" s="18">
        <f t="shared" si="57"/>
        <v>0</v>
      </c>
      <c r="M277" s="10" t="s">
        <v>52</v>
      </c>
      <c r="N277" s="2" t="s">
        <v>210</v>
      </c>
      <c r="O277" s="2" t="s">
        <v>711</v>
      </c>
      <c r="P277" s="2" t="s">
        <v>67</v>
      </c>
      <c r="Q277" s="2" t="s">
        <v>67</v>
      </c>
      <c r="R277" s="2" t="s">
        <v>66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712</v>
      </c>
      <c r="AX277" s="2" t="s">
        <v>52</v>
      </c>
      <c r="AY277" s="2" t="s">
        <v>52</v>
      </c>
    </row>
    <row r="278" spans="1:51" ht="30" customHeight="1">
      <c r="A278" s="10" t="s">
        <v>392</v>
      </c>
      <c r="B278" s="10" t="s">
        <v>393</v>
      </c>
      <c r="C278" s="10" t="s">
        <v>394</v>
      </c>
      <c r="D278" s="11">
        <v>15</v>
      </c>
      <c r="E278" s="17">
        <f>단가대비표!O73</f>
        <v>0</v>
      </c>
      <c r="F278" s="18">
        <f>TRUNC(E278*D278,1)</f>
        <v>0</v>
      </c>
      <c r="G278" s="17">
        <f>단가대비표!P73</f>
        <v>0</v>
      </c>
      <c r="H278" s="18">
        <f>TRUNC(G278*D278,1)</f>
        <v>0</v>
      </c>
      <c r="I278" s="17">
        <f>단가대비표!V73</f>
        <v>0</v>
      </c>
      <c r="J278" s="18">
        <f>TRUNC(I278*D278,1)</f>
        <v>0</v>
      </c>
      <c r="K278" s="17">
        <f t="shared" si="57"/>
        <v>0</v>
      </c>
      <c r="L278" s="18">
        <f t="shared" si="57"/>
        <v>0</v>
      </c>
      <c r="M278" s="10" t="s">
        <v>52</v>
      </c>
      <c r="N278" s="2" t="s">
        <v>210</v>
      </c>
      <c r="O278" s="2" t="s">
        <v>395</v>
      </c>
      <c r="P278" s="2" t="s">
        <v>67</v>
      </c>
      <c r="Q278" s="2" t="s">
        <v>67</v>
      </c>
      <c r="R278" s="2" t="s">
        <v>66</v>
      </c>
      <c r="S278" s="3"/>
      <c r="T278" s="3"/>
      <c r="U278" s="3"/>
      <c r="V278" s="3">
        <v>1</v>
      </c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713</v>
      </c>
      <c r="AX278" s="2" t="s">
        <v>52</v>
      </c>
      <c r="AY278" s="2" t="s">
        <v>52</v>
      </c>
    </row>
    <row r="279" spans="1:51" ht="30" customHeight="1">
      <c r="A279" s="10" t="s">
        <v>397</v>
      </c>
      <c r="B279" s="10" t="s">
        <v>398</v>
      </c>
      <c r="C279" s="10" t="s">
        <v>335</v>
      </c>
      <c r="D279" s="11">
        <v>1</v>
      </c>
      <c r="E279" s="17">
        <f>TRUNC(SUMIF(V277:V279, RIGHTB(O279, 1), H277:H279)*U279, 2)</f>
        <v>0</v>
      </c>
      <c r="F279" s="18">
        <f>TRUNC(E279*D279,1)</f>
        <v>0</v>
      </c>
      <c r="G279" s="17">
        <v>0</v>
      </c>
      <c r="H279" s="18">
        <f>TRUNC(G279*D279,1)</f>
        <v>0</v>
      </c>
      <c r="I279" s="17">
        <v>0</v>
      </c>
      <c r="J279" s="18">
        <f>TRUNC(I279*D279,1)</f>
        <v>0</v>
      </c>
      <c r="K279" s="17">
        <f t="shared" si="57"/>
        <v>0</v>
      </c>
      <c r="L279" s="18">
        <f t="shared" si="57"/>
        <v>0</v>
      </c>
      <c r="M279" s="10" t="s">
        <v>52</v>
      </c>
      <c r="N279" s="2" t="s">
        <v>210</v>
      </c>
      <c r="O279" s="2" t="s">
        <v>386</v>
      </c>
      <c r="P279" s="2" t="s">
        <v>67</v>
      </c>
      <c r="Q279" s="2" t="s">
        <v>67</v>
      </c>
      <c r="R279" s="2" t="s">
        <v>67</v>
      </c>
      <c r="S279" s="3">
        <v>1</v>
      </c>
      <c r="T279" s="3">
        <v>0</v>
      </c>
      <c r="U279" s="3">
        <v>0.03</v>
      </c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714</v>
      </c>
      <c r="AX279" s="2" t="s">
        <v>52</v>
      </c>
      <c r="AY279" s="2" t="s">
        <v>52</v>
      </c>
    </row>
    <row r="280" spans="1:51" ht="30" customHeight="1">
      <c r="A280" s="10" t="s">
        <v>401</v>
      </c>
      <c r="B280" s="10" t="s">
        <v>52</v>
      </c>
      <c r="C280" s="10" t="s">
        <v>52</v>
      </c>
      <c r="D280" s="11"/>
      <c r="E280" s="17"/>
      <c r="F280" s="18">
        <f>TRUNC(SUMIF(N277:N279, N276, F277:F279),0)</f>
        <v>0</v>
      </c>
      <c r="G280" s="17"/>
      <c r="H280" s="18">
        <f>TRUNC(SUMIF(N277:N279, N276, H277:H279),0)</f>
        <v>0</v>
      </c>
      <c r="I280" s="17"/>
      <c r="J280" s="18">
        <f>TRUNC(SUMIF(N277:N279, N276, J277:J279),0)</f>
        <v>0</v>
      </c>
      <c r="K280" s="17"/>
      <c r="L280" s="18">
        <f>F280+H280+J280</f>
        <v>0</v>
      </c>
      <c r="M280" s="10" t="s">
        <v>52</v>
      </c>
      <c r="N280" s="2" t="s">
        <v>289</v>
      </c>
      <c r="O280" s="2" t="s">
        <v>289</v>
      </c>
      <c r="P280" s="2" t="s">
        <v>52</v>
      </c>
      <c r="Q280" s="2" t="s">
        <v>52</v>
      </c>
      <c r="R280" s="2" t="s">
        <v>52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52</v>
      </c>
      <c r="AW280" s="2" t="s">
        <v>52</v>
      </c>
      <c r="AX280" s="2" t="s">
        <v>52</v>
      </c>
      <c r="AY280" s="2" t="s">
        <v>52</v>
      </c>
    </row>
    <row r="281" spans="1:51" ht="30" customHeight="1">
      <c r="A281" s="11"/>
      <c r="B281" s="11"/>
      <c r="C281" s="11"/>
      <c r="D281" s="11"/>
      <c r="E281" s="17"/>
      <c r="F281" s="18"/>
      <c r="G281" s="17"/>
      <c r="H281" s="18"/>
      <c r="I281" s="17"/>
      <c r="J281" s="18"/>
      <c r="K281" s="17"/>
      <c r="L281" s="18"/>
      <c r="M281" s="11"/>
    </row>
    <row r="282" spans="1:51" ht="30" customHeight="1">
      <c r="A282" s="66" t="s">
        <v>715</v>
      </c>
      <c r="B282" s="66"/>
      <c r="C282" s="66"/>
      <c r="D282" s="66"/>
      <c r="E282" s="67"/>
      <c r="F282" s="68"/>
      <c r="G282" s="67"/>
      <c r="H282" s="68"/>
      <c r="I282" s="67"/>
      <c r="J282" s="68"/>
      <c r="K282" s="67"/>
      <c r="L282" s="68"/>
      <c r="M282" s="66"/>
      <c r="N282" s="1" t="s">
        <v>286</v>
      </c>
    </row>
    <row r="283" spans="1:51" ht="30" customHeight="1">
      <c r="A283" s="10" t="s">
        <v>716</v>
      </c>
      <c r="B283" s="10" t="s">
        <v>282</v>
      </c>
      <c r="C283" s="10" t="s">
        <v>143</v>
      </c>
      <c r="D283" s="11">
        <v>1</v>
      </c>
      <c r="E283" s="17">
        <f>단가대비표!O67</f>
        <v>0</v>
      </c>
      <c r="F283" s="18">
        <f t="shared" ref="F283:F289" si="58">TRUNC(E283*D283,1)</f>
        <v>0</v>
      </c>
      <c r="G283" s="17">
        <f>단가대비표!P67</f>
        <v>0</v>
      </c>
      <c r="H283" s="18">
        <f t="shared" ref="H283:H289" si="59">TRUNC(G283*D283,1)</f>
        <v>0</v>
      </c>
      <c r="I283" s="17">
        <f>단가대비표!V67</f>
        <v>0</v>
      </c>
      <c r="J283" s="18">
        <f t="shared" ref="J283:J289" si="60">TRUNC(I283*D283,1)</f>
        <v>0</v>
      </c>
      <c r="K283" s="17">
        <f t="shared" ref="K283:L289" si="61">TRUNC(E283+G283+I283,1)</f>
        <v>0</v>
      </c>
      <c r="L283" s="18">
        <f t="shared" si="61"/>
        <v>0</v>
      </c>
      <c r="M283" s="10" t="s">
        <v>52</v>
      </c>
      <c r="N283" s="2" t="s">
        <v>286</v>
      </c>
      <c r="O283" s="2" t="s">
        <v>717</v>
      </c>
      <c r="P283" s="2" t="s">
        <v>67</v>
      </c>
      <c r="Q283" s="2" t="s">
        <v>67</v>
      </c>
      <c r="R283" s="2" t="s">
        <v>66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718</v>
      </c>
      <c r="AX283" s="2" t="s">
        <v>52</v>
      </c>
      <c r="AY283" s="2" t="s">
        <v>52</v>
      </c>
    </row>
    <row r="284" spans="1:51" ht="30" customHeight="1">
      <c r="A284" s="10" t="s">
        <v>716</v>
      </c>
      <c r="B284" s="10" t="s">
        <v>719</v>
      </c>
      <c r="C284" s="10" t="s">
        <v>143</v>
      </c>
      <c r="D284" s="11">
        <v>1</v>
      </c>
      <c r="E284" s="17">
        <f>단가대비표!O68</f>
        <v>0</v>
      </c>
      <c r="F284" s="18">
        <f t="shared" si="58"/>
        <v>0</v>
      </c>
      <c r="G284" s="17">
        <f>단가대비표!P68</f>
        <v>0</v>
      </c>
      <c r="H284" s="18">
        <f t="shared" si="59"/>
        <v>0</v>
      </c>
      <c r="I284" s="17">
        <f>단가대비표!V68</f>
        <v>0</v>
      </c>
      <c r="J284" s="18">
        <f t="shared" si="60"/>
        <v>0</v>
      </c>
      <c r="K284" s="17">
        <f t="shared" si="61"/>
        <v>0</v>
      </c>
      <c r="L284" s="18">
        <f t="shared" si="61"/>
        <v>0</v>
      </c>
      <c r="M284" s="10" t="s">
        <v>52</v>
      </c>
      <c r="N284" s="2" t="s">
        <v>286</v>
      </c>
      <c r="O284" s="2" t="s">
        <v>720</v>
      </c>
      <c r="P284" s="2" t="s">
        <v>67</v>
      </c>
      <c r="Q284" s="2" t="s">
        <v>67</v>
      </c>
      <c r="R284" s="2" t="s">
        <v>66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52</v>
      </c>
      <c r="AW284" s="2" t="s">
        <v>721</v>
      </c>
      <c r="AX284" s="2" t="s">
        <v>52</v>
      </c>
      <c r="AY284" s="2" t="s">
        <v>52</v>
      </c>
    </row>
    <row r="285" spans="1:51" ht="30" customHeight="1">
      <c r="A285" s="10" t="s">
        <v>716</v>
      </c>
      <c r="B285" s="10" t="s">
        <v>722</v>
      </c>
      <c r="C285" s="10" t="s">
        <v>143</v>
      </c>
      <c r="D285" s="11">
        <v>1</v>
      </c>
      <c r="E285" s="17">
        <f>단가대비표!O69</f>
        <v>0</v>
      </c>
      <c r="F285" s="18">
        <f t="shared" si="58"/>
        <v>0</v>
      </c>
      <c r="G285" s="17">
        <f>단가대비표!P69</f>
        <v>0</v>
      </c>
      <c r="H285" s="18">
        <f t="shared" si="59"/>
        <v>0</v>
      </c>
      <c r="I285" s="17">
        <f>단가대비표!V69</f>
        <v>0</v>
      </c>
      <c r="J285" s="18">
        <f t="shared" si="60"/>
        <v>0</v>
      </c>
      <c r="K285" s="17">
        <f t="shared" si="61"/>
        <v>0</v>
      </c>
      <c r="L285" s="18">
        <f t="shared" si="61"/>
        <v>0</v>
      </c>
      <c r="M285" s="10" t="s">
        <v>52</v>
      </c>
      <c r="N285" s="2" t="s">
        <v>286</v>
      </c>
      <c r="O285" s="2" t="s">
        <v>723</v>
      </c>
      <c r="P285" s="2" t="s">
        <v>67</v>
      </c>
      <c r="Q285" s="2" t="s">
        <v>67</v>
      </c>
      <c r="R285" s="2" t="s">
        <v>66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52</v>
      </c>
      <c r="AW285" s="2" t="s">
        <v>724</v>
      </c>
      <c r="AX285" s="2" t="s">
        <v>52</v>
      </c>
      <c r="AY285" s="2" t="s">
        <v>52</v>
      </c>
    </row>
    <row r="286" spans="1:51" ht="30" customHeight="1">
      <c r="A286" s="10" t="s">
        <v>725</v>
      </c>
      <c r="B286" s="10" t="s">
        <v>726</v>
      </c>
      <c r="C286" s="10" t="s">
        <v>143</v>
      </c>
      <c r="D286" s="11">
        <v>1</v>
      </c>
      <c r="E286" s="17">
        <f>단가대비표!O29</f>
        <v>0</v>
      </c>
      <c r="F286" s="18">
        <f t="shared" si="58"/>
        <v>0</v>
      </c>
      <c r="G286" s="17">
        <f>단가대비표!P29</f>
        <v>0</v>
      </c>
      <c r="H286" s="18">
        <f t="shared" si="59"/>
        <v>0</v>
      </c>
      <c r="I286" s="17">
        <f>단가대비표!V29</f>
        <v>0</v>
      </c>
      <c r="J286" s="18">
        <f t="shared" si="60"/>
        <v>0</v>
      </c>
      <c r="K286" s="17">
        <f t="shared" si="61"/>
        <v>0</v>
      </c>
      <c r="L286" s="18">
        <f t="shared" si="61"/>
        <v>0</v>
      </c>
      <c r="M286" s="10" t="s">
        <v>52</v>
      </c>
      <c r="N286" s="2" t="s">
        <v>286</v>
      </c>
      <c r="O286" s="2" t="s">
        <v>727</v>
      </c>
      <c r="P286" s="2" t="s">
        <v>67</v>
      </c>
      <c r="Q286" s="2" t="s">
        <v>67</v>
      </c>
      <c r="R286" s="2" t="s">
        <v>66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728</v>
      </c>
      <c r="AX286" s="2" t="s">
        <v>52</v>
      </c>
      <c r="AY286" s="2" t="s">
        <v>52</v>
      </c>
    </row>
    <row r="287" spans="1:51" ht="30" customHeight="1">
      <c r="A287" s="10" t="s">
        <v>729</v>
      </c>
      <c r="B287" s="10" t="s">
        <v>730</v>
      </c>
      <c r="C287" s="10" t="s">
        <v>143</v>
      </c>
      <c r="D287" s="11">
        <v>1</v>
      </c>
      <c r="E287" s="17">
        <f>단가대비표!O70</f>
        <v>0</v>
      </c>
      <c r="F287" s="18">
        <f t="shared" si="58"/>
        <v>0</v>
      </c>
      <c r="G287" s="17">
        <f>단가대비표!P70</f>
        <v>0</v>
      </c>
      <c r="H287" s="18">
        <f t="shared" si="59"/>
        <v>0</v>
      </c>
      <c r="I287" s="17">
        <f>단가대비표!V70</f>
        <v>0</v>
      </c>
      <c r="J287" s="18">
        <f t="shared" si="60"/>
        <v>0</v>
      </c>
      <c r="K287" s="17">
        <f t="shared" si="61"/>
        <v>0</v>
      </c>
      <c r="L287" s="18">
        <f t="shared" si="61"/>
        <v>0</v>
      </c>
      <c r="M287" s="10" t="s">
        <v>52</v>
      </c>
      <c r="N287" s="2" t="s">
        <v>286</v>
      </c>
      <c r="O287" s="2" t="s">
        <v>731</v>
      </c>
      <c r="P287" s="2" t="s">
        <v>67</v>
      </c>
      <c r="Q287" s="2" t="s">
        <v>67</v>
      </c>
      <c r="R287" s="2" t="s">
        <v>66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732</v>
      </c>
      <c r="AX287" s="2" t="s">
        <v>52</v>
      </c>
      <c r="AY287" s="2" t="s">
        <v>52</v>
      </c>
    </row>
    <row r="288" spans="1:51" ht="30" customHeight="1">
      <c r="A288" s="10" t="s">
        <v>392</v>
      </c>
      <c r="B288" s="10" t="s">
        <v>393</v>
      </c>
      <c r="C288" s="10" t="s">
        <v>394</v>
      </c>
      <c r="D288" s="32">
        <v>0.3</v>
      </c>
      <c r="E288" s="17">
        <f>단가대비표!O73</f>
        <v>0</v>
      </c>
      <c r="F288" s="18">
        <f t="shared" si="58"/>
        <v>0</v>
      </c>
      <c r="G288" s="17">
        <f>단가대비표!P73</f>
        <v>0</v>
      </c>
      <c r="H288" s="18">
        <f t="shared" si="59"/>
        <v>0</v>
      </c>
      <c r="I288" s="17">
        <f>단가대비표!V73</f>
        <v>0</v>
      </c>
      <c r="J288" s="18">
        <f t="shared" si="60"/>
        <v>0</v>
      </c>
      <c r="K288" s="17">
        <f t="shared" si="61"/>
        <v>0</v>
      </c>
      <c r="L288" s="18">
        <f t="shared" si="61"/>
        <v>0</v>
      </c>
      <c r="M288" s="10" t="s">
        <v>52</v>
      </c>
      <c r="N288" s="2" t="s">
        <v>286</v>
      </c>
      <c r="O288" s="2" t="s">
        <v>395</v>
      </c>
      <c r="P288" s="2" t="s">
        <v>67</v>
      </c>
      <c r="Q288" s="2" t="s">
        <v>67</v>
      </c>
      <c r="R288" s="2" t="s">
        <v>66</v>
      </c>
      <c r="S288" s="3"/>
      <c r="T288" s="3"/>
      <c r="U288" s="3"/>
      <c r="V288" s="3">
        <v>1</v>
      </c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733</v>
      </c>
      <c r="AX288" s="2" t="s">
        <v>52</v>
      </c>
      <c r="AY288" s="2" t="s">
        <v>52</v>
      </c>
    </row>
    <row r="289" spans="1:51" ht="30" customHeight="1">
      <c r="A289" s="10" t="s">
        <v>397</v>
      </c>
      <c r="B289" s="10" t="s">
        <v>398</v>
      </c>
      <c r="C289" s="10" t="s">
        <v>335</v>
      </c>
      <c r="D289" s="11">
        <v>1</v>
      </c>
      <c r="E289" s="17">
        <f>TRUNC(SUMIF(V283:V289, RIGHTB(O289, 1), H283:H289)*U289, 2)</f>
        <v>0</v>
      </c>
      <c r="F289" s="18">
        <f t="shared" si="58"/>
        <v>0</v>
      </c>
      <c r="G289" s="17">
        <v>0</v>
      </c>
      <c r="H289" s="18">
        <f t="shared" si="59"/>
        <v>0</v>
      </c>
      <c r="I289" s="17">
        <v>0</v>
      </c>
      <c r="J289" s="18">
        <f t="shared" si="60"/>
        <v>0</v>
      </c>
      <c r="K289" s="17">
        <f t="shared" si="61"/>
        <v>0</v>
      </c>
      <c r="L289" s="18">
        <f t="shared" si="61"/>
        <v>0</v>
      </c>
      <c r="M289" s="10" t="s">
        <v>52</v>
      </c>
      <c r="N289" s="2" t="s">
        <v>286</v>
      </c>
      <c r="O289" s="2" t="s">
        <v>386</v>
      </c>
      <c r="P289" s="2" t="s">
        <v>67</v>
      </c>
      <c r="Q289" s="2" t="s">
        <v>67</v>
      </c>
      <c r="R289" s="2" t="s">
        <v>67</v>
      </c>
      <c r="S289" s="3">
        <v>1</v>
      </c>
      <c r="T289" s="3">
        <v>0</v>
      </c>
      <c r="U289" s="3">
        <v>0.03</v>
      </c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734</v>
      </c>
      <c r="AX289" s="2" t="s">
        <v>52</v>
      </c>
      <c r="AY289" s="2" t="s">
        <v>52</v>
      </c>
    </row>
    <row r="290" spans="1:51" ht="30" customHeight="1">
      <c r="A290" s="10" t="s">
        <v>401</v>
      </c>
      <c r="B290" s="10" t="s">
        <v>52</v>
      </c>
      <c r="C290" s="10" t="s">
        <v>52</v>
      </c>
      <c r="D290" s="11"/>
      <c r="E290" s="17"/>
      <c r="F290" s="18">
        <f>TRUNC(SUMIF(N283:N289, N282, F283:F289),0)</f>
        <v>0</v>
      </c>
      <c r="G290" s="17"/>
      <c r="H290" s="18">
        <f>TRUNC(SUMIF(N283:N289, N282, H283:H289),0)</f>
        <v>0</v>
      </c>
      <c r="I290" s="17"/>
      <c r="J290" s="18">
        <f>TRUNC(SUMIF(N283:N289, N282, J283:J289),0)</f>
        <v>0</v>
      </c>
      <c r="K290" s="17"/>
      <c r="L290" s="18">
        <f>F290+H290+J290</f>
        <v>0</v>
      </c>
      <c r="M290" s="10" t="s">
        <v>52</v>
      </c>
      <c r="N290" s="2" t="s">
        <v>289</v>
      </c>
      <c r="O290" s="2" t="s">
        <v>289</v>
      </c>
      <c r="P290" s="2" t="s">
        <v>52</v>
      </c>
      <c r="Q290" s="2" t="s">
        <v>52</v>
      </c>
      <c r="R290" s="2" t="s">
        <v>52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52</v>
      </c>
      <c r="AW290" s="2" t="s">
        <v>52</v>
      </c>
      <c r="AX290" s="2" t="s">
        <v>52</v>
      </c>
      <c r="AY290" s="2" t="s">
        <v>52</v>
      </c>
    </row>
    <row r="291" spans="1:51" ht="30" customHeight="1">
      <c r="A291" s="11"/>
      <c r="B291" s="11"/>
      <c r="C291" s="11"/>
      <c r="D291" s="11"/>
      <c r="E291" s="17"/>
      <c r="F291" s="18"/>
      <c r="G291" s="17"/>
      <c r="H291" s="18"/>
      <c r="I291" s="17"/>
      <c r="J291" s="18"/>
      <c r="K291" s="17"/>
      <c r="L291" s="18"/>
      <c r="M291" s="11"/>
    </row>
    <row r="292" spans="1:51" ht="30" customHeight="1">
      <c r="A292" s="69" t="s">
        <v>735</v>
      </c>
      <c r="B292" s="69"/>
      <c r="C292" s="69"/>
      <c r="D292" s="69"/>
      <c r="E292" s="70"/>
      <c r="F292" s="71"/>
      <c r="G292" s="70"/>
      <c r="H292" s="71"/>
      <c r="I292" s="70"/>
      <c r="J292" s="71"/>
      <c r="K292" s="70"/>
      <c r="L292" s="71"/>
      <c r="M292" s="69"/>
      <c r="N292" s="1" t="s">
        <v>216</v>
      </c>
    </row>
    <row r="293" spans="1:51" ht="30" customHeight="1">
      <c r="A293" s="28" t="s">
        <v>392</v>
      </c>
      <c r="B293" s="28" t="s">
        <v>393</v>
      </c>
      <c r="C293" s="28" t="s">
        <v>394</v>
      </c>
      <c r="D293" s="26">
        <v>2.5000000000000001E-2</v>
      </c>
      <c r="E293" s="29">
        <f>단가대비표!O73</f>
        <v>0</v>
      </c>
      <c r="F293" s="30">
        <f>TRUNC(E293*D293,1)</f>
        <v>0</v>
      </c>
      <c r="G293" s="29">
        <f>단가대비표!P73</f>
        <v>0</v>
      </c>
      <c r="H293" s="30">
        <f>TRUNC(G293*D293,1)</f>
        <v>0</v>
      </c>
      <c r="I293" s="29">
        <f>단가대비표!V73</f>
        <v>0</v>
      </c>
      <c r="J293" s="30">
        <f>TRUNC(I293*D293,1)</f>
        <v>0</v>
      </c>
      <c r="K293" s="29">
        <f>TRUNC(E293+G293+I293,1)</f>
        <v>0</v>
      </c>
      <c r="L293" s="30">
        <f>TRUNC(F293+H293+J293,1)</f>
        <v>0</v>
      </c>
      <c r="M293" s="28" t="s">
        <v>52</v>
      </c>
      <c r="N293" s="2" t="s">
        <v>216</v>
      </c>
      <c r="O293" s="2" t="s">
        <v>395</v>
      </c>
      <c r="P293" s="2" t="s">
        <v>67</v>
      </c>
      <c r="Q293" s="2" t="s">
        <v>67</v>
      </c>
      <c r="R293" s="2" t="s">
        <v>66</v>
      </c>
      <c r="S293" s="3"/>
      <c r="T293" s="3"/>
      <c r="U293" s="3"/>
      <c r="V293" s="3">
        <v>1</v>
      </c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736</v>
      </c>
      <c r="AX293" s="2" t="s">
        <v>52</v>
      </c>
      <c r="AY293" s="2" t="s">
        <v>52</v>
      </c>
    </row>
    <row r="294" spans="1:51" ht="30" customHeight="1">
      <c r="A294" s="28" t="s">
        <v>397</v>
      </c>
      <c r="B294" s="28" t="s">
        <v>398</v>
      </c>
      <c r="C294" s="28" t="s">
        <v>335</v>
      </c>
      <c r="D294" s="26">
        <v>1</v>
      </c>
      <c r="E294" s="29">
        <f>TRUNC(SUMIF(V293:V294, RIGHTB(O294, 1), H293:H294)*U294, 2)</f>
        <v>0</v>
      </c>
      <c r="F294" s="30">
        <f>TRUNC(E294*D294,1)</f>
        <v>0</v>
      </c>
      <c r="G294" s="29">
        <v>0</v>
      </c>
      <c r="H294" s="30">
        <f>TRUNC(G294*D294,1)</f>
        <v>0</v>
      </c>
      <c r="I294" s="29">
        <v>0</v>
      </c>
      <c r="J294" s="30">
        <f>TRUNC(I294*D294,1)</f>
        <v>0</v>
      </c>
      <c r="K294" s="29">
        <f>TRUNC(E294+G294+I294,1)</f>
        <v>0</v>
      </c>
      <c r="L294" s="30">
        <f>TRUNC(F294+H294+J294,1)</f>
        <v>0</v>
      </c>
      <c r="M294" s="28" t="s">
        <v>52</v>
      </c>
      <c r="N294" s="2" t="s">
        <v>216</v>
      </c>
      <c r="O294" s="2" t="s">
        <v>386</v>
      </c>
      <c r="P294" s="2" t="s">
        <v>67</v>
      </c>
      <c r="Q294" s="2" t="s">
        <v>67</v>
      </c>
      <c r="R294" s="2" t="s">
        <v>67</v>
      </c>
      <c r="S294" s="3">
        <v>1</v>
      </c>
      <c r="T294" s="3">
        <v>0</v>
      </c>
      <c r="U294" s="3">
        <v>0.03</v>
      </c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52</v>
      </c>
      <c r="AW294" s="2" t="s">
        <v>737</v>
      </c>
      <c r="AX294" s="2" t="s">
        <v>52</v>
      </c>
      <c r="AY294" s="2" t="s">
        <v>52</v>
      </c>
    </row>
    <row r="295" spans="1:51" ht="30" customHeight="1">
      <c r="A295" s="10" t="s">
        <v>401</v>
      </c>
      <c r="B295" s="10" t="s">
        <v>52</v>
      </c>
      <c r="C295" s="10" t="s">
        <v>52</v>
      </c>
      <c r="D295" s="11"/>
      <c r="E295" s="17"/>
      <c r="F295" s="18">
        <f>TRUNC(SUMIF(N293:N294, N292, F293:F294),0)</f>
        <v>0</v>
      </c>
      <c r="G295" s="17"/>
      <c r="H295" s="18">
        <f>TRUNC(SUMIF(N293:N294, N292, H293:H294),0)</f>
        <v>0</v>
      </c>
      <c r="I295" s="17"/>
      <c r="J295" s="18">
        <f>TRUNC(SUMIF(N293:N294, N292, J293:J294),0)</f>
        <v>0</v>
      </c>
      <c r="K295" s="17"/>
      <c r="L295" s="18">
        <f>F295+H295+J295</f>
        <v>0</v>
      </c>
      <c r="M295" s="10" t="s">
        <v>52</v>
      </c>
      <c r="N295" s="2" t="s">
        <v>289</v>
      </c>
      <c r="O295" s="2" t="s">
        <v>289</v>
      </c>
      <c r="P295" s="2" t="s">
        <v>52</v>
      </c>
      <c r="Q295" s="2" t="s">
        <v>52</v>
      </c>
      <c r="R295" s="2" t="s">
        <v>52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52</v>
      </c>
      <c r="AW295" s="2" t="s">
        <v>52</v>
      </c>
      <c r="AX295" s="2" t="s">
        <v>52</v>
      </c>
      <c r="AY295" s="2" t="s">
        <v>52</v>
      </c>
    </row>
  </sheetData>
  <mergeCells count="87">
    <mergeCell ref="A264:M264"/>
    <mergeCell ref="A270:M270"/>
    <mergeCell ref="A276:M276"/>
    <mergeCell ref="A282:M282"/>
    <mergeCell ref="A292:M292"/>
    <mergeCell ref="A258:M258"/>
    <mergeCell ref="A197:M197"/>
    <mergeCell ref="A203:M203"/>
    <mergeCell ref="A208:M208"/>
    <mergeCell ref="A213:M213"/>
    <mergeCell ref="A218:M218"/>
    <mergeCell ref="A223:M223"/>
    <mergeCell ref="A228:M228"/>
    <mergeCell ref="A234:M234"/>
    <mergeCell ref="A240:M240"/>
    <mergeCell ref="A246:M246"/>
    <mergeCell ref="A252:M252"/>
    <mergeCell ref="A191:M191"/>
    <mergeCell ref="A109:M109"/>
    <mergeCell ref="A119:M119"/>
    <mergeCell ref="A128:M128"/>
    <mergeCell ref="A135:M135"/>
    <mergeCell ref="A142:M142"/>
    <mergeCell ref="A149:M149"/>
    <mergeCell ref="A159:M159"/>
    <mergeCell ref="A166:M166"/>
    <mergeCell ref="A172:M172"/>
    <mergeCell ref="A179:M179"/>
    <mergeCell ref="A185:M185"/>
    <mergeCell ref="A99:M99"/>
    <mergeCell ref="A4:M4"/>
    <mergeCell ref="A12:M12"/>
    <mergeCell ref="A20:M20"/>
    <mergeCell ref="A28:M28"/>
    <mergeCell ref="A36:M36"/>
    <mergeCell ref="A44:M44"/>
    <mergeCell ref="A52:M52"/>
    <mergeCell ref="A59:M59"/>
    <mergeCell ref="A69:M69"/>
    <mergeCell ref="A79:M79"/>
    <mergeCell ref="A89:M89"/>
    <mergeCell ref="AW2:AW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9"/>
  <sheetViews>
    <sheetView view="pageBreakPreview" topLeftCell="B1" zoomScale="60" zoomScaleNormal="100" workbookViewId="0">
      <pane ySplit="4" topLeftCell="A5" activePane="bottomLeft" state="frozen"/>
      <selection activeCell="B2" sqref="B2:B3"/>
      <selection pane="bottomLeft" activeCell="B2" sqref="B2:B3"/>
    </sheetView>
  </sheetViews>
  <sheetFormatPr defaultRowHeight="16.5"/>
  <cols>
    <col min="1" max="1" width="21.625" hidden="1" customWidth="1"/>
    <col min="2" max="2" width="29.375" bestFit="1" customWidth="1"/>
    <col min="3" max="3" width="31.625" bestFit="1" customWidth="1"/>
    <col min="4" max="4" width="5.5" bestFit="1" customWidth="1"/>
    <col min="5" max="5" width="11.625" bestFit="1" customWidth="1"/>
    <col min="6" max="6" width="6.625" bestFit="1" customWidth="1"/>
    <col min="7" max="7" width="13.875" bestFit="1" customWidth="1"/>
    <col min="8" max="8" width="6.625" bestFit="1" customWidth="1"/>
    <col min="9" max="9" width="13.875" bestFit="1" customWidth="1"/>
    <col min="10" max="10" width="6.625" bestFit="1" customWidth="1"/>
    <col min="11" max="11" width="13.875" bestFit="1" customWidth="1"/>
    <col min="12" max="12" width="6.625" bestFit="1" customWidth="1"/>
    <col min="13" max="13" width="15" bestFit="1" customWidth="1"/>
    <col min="14" max="14" width="6.625" bestFit="1" customWidth="1"/>
    <col min="15" max="16" width="15" bestFit="1" customWidth="1"/>
    <col min="17" max="17" width="11.25" bestFit="1" customWidth="1"/>
    <col min="18" max="20" width="9.25" bestFit="1" customWidth="1"/>
    <col min="21" max="22" width="10.5" bestFit="1" customWidth="1"/>
    <col min="23" max="23" width="8.5" bestFit="1" customWidth="1"/>
    <col min="24" max="24" width="6.7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61" t="s">
        <v>738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8" ht="30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8" ht="30" customHeight="1">
      <c r="A3" s="63" t="s">
        <v>359</v>
      </c>
      <c r="B3" s="63" t="s">
        <v>2</v>
      </c>
      <c r="C3" s="63" t="s">
        <v>739</v>
      </c>
      <c r="D3" s="63" t="s">
        <v>4</v>
      </c>
      <c r="E3" s="63" t="s">
        <v>6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 t="s">
        <v>361</v>
      </c>
      <c r="Q3" s="63" t="s">
        <v>362</v>
      </c>
      <c r="R3" s="63"/>
      <c r="S3" s="63"/>
      <c r="T3" s="63"/>
      <c r="U3" s="63"/>
      <c r="V3" s="63"/>
      <c r="W3" s="63" t="s">
        <v>364</v>
      </c>
      <c r="X3" s="63" t="s">
        <v>12</v>
      </c>
      <c r="Y3" s="65" t="s">
        <v>747</v>
      </c>
      <c r="Z3" s="65" t="s">
        <v>748</v>
      </c>
      <c r="AA3" s="65" t="s">
        <v>749</v>
      </c>
      <c r="AB3" s="65" t="s">
        <v>48</v>
      </c>
    </row>
    <row r="4" spans="1:28" ht="30" customHeight="1">
      <c r="A4" s="63"/>
      <c r="B4" s="63"/>
      <c r="C4" s="63"/>
      <c r="D4" s="63"/>
      <c r="E4" s="4" t="s">
        <v>740</v>
      </c>
      <c r="F4" s="4" t="s">
        <v>741</v>
      </c>
      <c r="G4" s="4" t="s">
        <v>742</v>
      </c>
      <c r="H4" s="4" t="s">
        <v>741</v>
      </c>
      <c r="I4" s="4" t="s">
        <v>743</v>
      </c>
      <c r="J4" s="4" t="s">
        <v>741</v>
      </c>
      <c r="K4" s="4" t="s">
        <v>744</v>
      </c>
      <c r="L4" s="4" t="s">
        <v>741</v>
      </c>
      <c r="M4" s="4" t="s">
        <v>745</v>
      </c>
      <c r="N4" s="4" t="s">
        <v>741</v>
      </c>
      <c r="O4" s="4" t="s">
        <v>746</v>
      </c>
      <c r="P4" s="63"/>
      <c r="Q4" s="4" t="s">
        <v>740</v>
      </c>
      <c r="R4" s="4" t="s">
        <v>742</v>
      </c>
      <c r="S4" s="4" t="s">
        <v>743</v>
      </c>
      <c r="T4" s="4" t="s">
        <v>744</v>
      </c>
      <c r="U4" s="4" t="s">
        <v>745</v>
      </c>
      <c r="V4" s="4" t="s">
        <v>746</v>
      </c>
      <c r="W4" s="63"/>
      <c r="X4" s="63"/>
      <c r="Y4" s="65"/>
      <c r="Z4" s="65"/>
      <c r="AA4" s="65"/>
      <c r="AB4" s="65"/>
    </row>
    <row r="5" spans="1:28" ht="30" customHeight="1">
      <c r="A5" s="10" t="s">
        <v>539</v>
      </c>
      <c r="B5" s="10" t="s">
        <v>121</v>
      </c>
      <c r="C5" s="10" t="s">
        <v>122</v>
      </c>
      <c r="D5" s="19" t="s">
        <v>63</v>
      </c>
      <c r="E5" s="20"/>
      <c r="F5" s="10"/>
      <c r="G5" s="20"/>
      <c r="H5" s="10"/>
      <c r="I5" s="20"/>
      <c r="J5" s="10"/>
      <c r="K5" s="20"/>
      <c r="L5" s="10"/>
      <c r="M5" s="20"/>
      <c r="N5" s="10"/>
      <c r="O5" s="20"/>
      <c r="P5" s="20"/>
      <c r="Q5" s="20"/>
      <c r="R5" s="20"/>
      <c r="S5" s="20"/>
      <c r="T5" s="20"/>
      <c r="U5" s="20"/>
      <c r="V5" s="20"/>
      <c r="W5" s="10"/>
      <c r="X5" s="10"/>
      <c r="Y5" s="2" t="s">
        <v>52</v>
      </c>
      <c r="Z5" s="2" t="s">
        <v>52</v>
      </c>
      <c r="AA5" s="21"/>
      <c r="AB5" s="2" t="s">
        <v>52</v>
      </c>
    </row>
    <row r="6" spans="1:28" ht="30" customHeight="1">
      <c r="A6" s="10" t="s">
        <v>545</v>
      </c>
      <c r="B6" s="10" t="s">
        <v>121</v>
      </c>
      <c r="C6" s="10" t="s">
        <v>127</v>
      </c>
      <c r="D6" s="19" t="s">
        <v>63</v>
      </c>
      <c r="E6" s="20"/>
      <c r="F6" s="10"/>
      <c r="G6" s="20"/>
      <c r="H6" s="10"/>
      <c r="I6" s="20"/>
      <c r="J6" s="10"/>
      <c r="K6" s="20"/>
      <c r="L6" s="10"/>
      <c r="M6" s="20"/>
      <c r="N6" s="10"/>
      <c r="O6" s="20"/>
      <c r="P6" s="20"/>
      <c r="Q6" s="20"/>
      <c r="R6" s="20"/>
      <c r="S6" s="20"/>
      <c r="T6" s="20"/>
      <c r="U6" s="20"/>
      <c r="V6" s="20"/>
      <c r="W6" s="10"/>
      <c r="X6" s="10"/>
      <c r="Y6" s="2" t="s">
        <v>52</v>
      </c>
      <c r="Z6" s="2" t="s">
        <v>52</v>
      </c>
      <c r="AA6" s="21"/>
      <c r="AB6" s="2" t="s">
        <v>52</v>
      </c>
    </row>
    <row r="7" spans="1:28" ht="30" customHeight="1">
      <c r="A7" s="10" t="s">
        <v>554</v>
      </c>
      <c r="B7" s="10" t="s">
        <v>552</v>
      </c>
      <c r="C7" s="10" t="s">
        <v>553</v>
      </c>
      <c r="D7" s="19" t="s">
        <v>63</v>
      </c>
      <c r="E7" s="20"/>
      <c r="F7" s="10"/>
      <c r="G7" s="20"/>
      <c r="H7" s="10"/>
      <c r="I7" s="20"/>
      <c r="J7" s="10"/>
      <c r="K7" s="20"/>
      <c r="L7" s="10"/>
      <c r="M7" s="20"/>
      <c r="N7" s="10"/>
      <c r="O7" s="20"/>
      <c r="P7" s="20"/>
      <c r="Q7" s="20"/>
      <c r="R7" s="20"/>
      <c r="S7" s="20"/>
      <c r="T7" s="20"/>
      <c r="U7" s="20"/>
      <c r="V7" s="20"/>
      <c r="W7" s="10"/>
      <c r="X7" s="10"/>
      <c r="Y7" s="2" t="s">
        <v>52</v>
      </c>
      <c r="Z7" s="2" t="s">
        <v>52</v>
      </c>
      <c r="AA7" s="21"/>
      <c r="AB7" s="2" t="s">
        <v>52</v>
      </c>
    </row>
    <row r="8" spans="1:28" ht="30" customHeight="1">
      <c r="A8" s="10" t="s">
        <v>456</v>
      </c>
      <c r="B8" s="10" t="s">
        <v>454</v>
      </c>
      <c r="C8" s="10" t="s">
        <v>455</v>
      </c>
      <c r="D8" s="19" t="s">
        <v>143</v>
      </c>
      <c r="E8" s="20"/>
      <c r="F8" s="10"/>
      <c r="G8" s="20"/>
      <c r="H8" s="10"/>
      <c r="I8" s="20"/>
      <c r="J8" s="10"/>
      <c r="K8" s="20"/>
      <c r="L8" s="10"/>
      <c r="M8" s="20"/>
      <c r="N8" s="10"/>
      <c r="O8" s="20"/>
      <c r="P8" s="20"/>
      <c r="Q8" s="20"/>
      <c r="R8" s="20"/>
      <c r="S8" s="20"/>
      <c r="T8" s="20"/>
      <c r="U8" s="20"/>
      <c r="V8" s="20"/>
      <c r="W8" s="10"/>
      <c r="X8" s="10"/>
      <c r="Y8" s="2" t="s">
        <v>52</v>
      </c>
      <c r="Z8" s="2" t="s">
        <v>52</v>
      </c>
      <c r="AA8" s="21"/>
      <c r="AB8" s="2" t="s">
        <v>52</v>
      </c>
    </row>
    <row r="9" spans="1:28" ht="30" customHeight="1">
      <c r="A9" s="10" t="s">
        <v>464</v>
      </c>
      <c r="B9" s="10" t="s">
        <v>462</v>
      </c>
      <c r="C9" s="10" t="s">
        <v>463</v>
      </c>
      <c r="D9" s="19" t="s">
        <v>143</v>
      </c>
      <c r="E9" s="20"/>
      <c r="F9" s="10"/>
      <c r="G9" s="20"/>
      <c r="H9" s="10"/>
      <c r="I9" s="20"/>
      <c r="J9" s="10"/>
      <c r="K9" s="20"/>
      <c r="L9" s="10"/>
      <c r="M9" s="20"/>
      <c r="N9" s="10"/>
      <c r="O9" s="20"/>
      <c r="P9" s="20"/>
      <c r="Q9" s="20"/>
      <c r="R9" s="20"/>
      <c r="S9" s="20"/>
      <c r="T9" s="20"/>
      <c r="U9" s="20"/>
      <c r="V9" s="20"/>
      <c r="W9" s="10"/>
      <c r="X9" s="10"/>
      <c r="Y9" s="2" t="s">
        <v>52</v>
      </c>
      <c r="Z9" s="2" t="s">
        <v>52</v>
      </c>
      <c r="AA9" s="21"/>
      <c r="AB9" s="2" t="s">
        <v>52</v>
      </c>
    </row>
    <row r="10" spans="1:28" ht="30" customHeight="1">
      <c r="A10" s="10" t="s">
        <v>468</v>
      </c>
      <c r="B10" s="10" t="s">
        <v>466</v>
      </c>
      <c r="C10" s="10" t="s">
        <v>467</v>
      </c>
      <c r="D10" s="19" t="s">
        <v>143</v>
      </c>
      <c r="E10" s="20"/>
      <c r="F10" s="10"/>
      <c r="G10" s="20"/>
      <c r="H10" s="10"/>
      <c r="I10" s="20"/>
      <c r="J10" s="10"/>
      <c r="K10" s="20"/>
      <c r="L10" s="10"/>
      <c r="M10" s="20"/>
      <c r="N10" s="10"/>
      <c r="O10" s="20"/>
      <c r="P10" s="20"/>
      <c r="Q10" s="20"/>
      <c r="R10" s="20"/>
      <c r="S10" s="20"/>
      <c r="T10" s="20"/>
      <c r="U10" s="20"/>
      <c r="V10" s="20"/>
      <c r="W10" s="10"/>
      <c r="X10" s="10"/>
      <c r="Y10" s="2" t="s">
        <v>52</v>
      </c>
      <c r="Z10" s="2" t="s">
        <v>52</v>
      </c>
      <c r="AA10" s="21"/>
      <c r="AB10" s="2" t="s">
        <v>52</v>
      </c>
    </row>
    <row r="11" spans="1:28" ht="30" customHeight="1">
      <c r="A11" s="10" t="s">
        <v>531</v>
      </c>
      <c r="B11" s="10" t="s">
        <v>529</v>
      </c>
      <c r="C11" s="10" t="s">
        <v>530</v>
      </c>
      <c r="D11" s="19" t="s">
        <v>143</v>
      </c>
      <c r="E11" s="20"/>
      <c r="F11" s="10"/>
      <c r="G11" s="20"/>
      <c r="H11" s="10"/>
      <c r="I11" s="20"/>
      <c r="J11" s="10"/>
      <c r="K11" s="20"/>
      <c r="L11" s="10"/>
      <c r="M11" s="20"/>
      <c r="N11" s="10"/>
      <c r="O11" s="20"/>
      <c r="P11" s="20"/>
      <c r="Q11" s="20"/>
      <c r="R11" s="20"/>
      <c r="S11" s="20"/>
      <c r="T11" s="20"/>
      <c r="U11" s="20"/>
      <c r="V11" s="20"/>
      <c r="W11" s="10"/>
      <c r="X11" s="10"/>
      <c r="Y11" s="2" t="s">
        <v>52</v>
      </c>
      <c r="Z11" s="2" t="s">
        <v>52</v>
      </c>
      <c r="AA11" s="21"/>
      <c r="AB11" s="2" t="s">
        <v>52</v>
      </c>
    </row>
    <row r="12" spans="1:28" ht="30" customHeight="1">
      <c r="A12" s="10" t="s">
        <v>460</v>
      </c>
      <c r="B12" s="10" t="s">
        <v>458</v>
      </c>
      <c r="C12" s="10" t="s">
        <v>459</v>
      </c>
      <c r="D12" s="19" t="s">
        <v>143</v>
      </c>
      <c r="E12" s="20"/>
      <c r="F12" s="10"/>
      <c r="G12" s="20"/>
      <c r="H12" s="10"/>
      <c r="I12" s="20"/>
      <c r="J12" s="10"/>
      <c r="K12" s="20"/>
      <c r="L12" s="10"/>
      <c r="M12" s="20"/>
      <c r="N12" s="10"/>
      <c r="O12" s="20"/>
      <c r="P12" s="20"/>
      <c r="Q12" s="20"/>
      <c r="R12" s="20"/>
      <c r="S12" s="20"/>
      <c r="T12" s="20"/>
      <c r="U12" s="20"/>
      <c r="V12" s="20"/>
      <c r="W12" s="10"/>
      <c r="X12" s="10"/>
      <c r="Y12" s="2" t="s">
        <v>52</v>
      </c>
      <c r="Z12" s="2" t="s">
        <v>52</v>
      </c>
      <c r="AA12" s="21"/>
      <c r="AB12" s="2" t="s">
        <v>52</v>
      </c>
    </row>
    <row r="13" spans="1:28" ht="30" customHeight="1">
      <c r="A13" s="10" t="s">
        <v>685</v>
      </c>
      <c r="B13" s="10" t="s">
        <v>683</v>
      </c>
      <c r="C13" s="10" t="s">
        <v>684</v>
      </c>
      <c r="D13" s="19" t="s">
        <v>143</v>
      </c>
      <c r="E13" s="20"/>
      <c r="F13" s="10"/>
      <c r="G13" s="20"/>
      <c r="H13" s="10"/>
      <c r="I13" s="20"/>
      <c r="J13" s="10"/>
      <c r="K13" s="20"/>
      <c r="L13" s="10"/>
      <c r="M13" s="20"/>
      <c r="N13" s="10"/>
      <c r="O13" s="20"/>
      <c r="P13" s="20"/>
      <c r="Q13" s="20"/>
      <c r="R13" s="20"/>
      <c r="S13" s="20"/>
      <c r="T13" s="20"/>
      <c r="U13" s="20"/>
      <c r="V13" s="20"/>
      <c r="W13" s="10"/>
      <c r="X13" s="10"/>
      <c r="Y13" s="2" t="s">
        <v>52</v>
      </c>
      <c r="Z13" s="2" t="s">
        <v>52</v>
      </c>
      <c r="AA13" s="21"/>
      <c r="AB13" s="2" t="s">
        <v>52</v>
      </c>
    </row>
    <row r="14" spans="1:28" ht="30" customHeight="1">
      <c r="A14" s="10" t="s">
        <v>691</v>
      </c>
      <c r="B14" s="10" t="s">
        <v>683</v>
      </c>
      <c r="C14" s="10" t="s">
        <v>690</v>
      </c>
      <c r="D14" s="19" t="s">
        <v>143</v>
      </c>
      <c r="E14" s="20"/>
      <c r="F14" s="10"/>
      <c r="G14" s="20"/>
      <c r="H14" s="10"/>
      <c r="I14" s="20"/>
      <c r="J14" s="10"/>
      <c r="K14" s="20"/>
      <c r="L14" s="10"/>
      <c r="M14" s="20"/>
      <c r="N14" s="10"/>
      <c r="O14" s="20"/>
      <c r="P14" s="20"/>
      <c r="Q14" s="20"/>
      <c r="R14" s="20"/>
      <c r="S14" s="20"/>
      <c r="T14" s="20"/>
      <c r="U14" s="20"/>
      <c r="V14" s="20"/>
      <c r="W14" s="10"/>
      <c r="X14" s="10"/>
      <c r="Y14" s="2" t="s">
        <v>52</v>
      </c>
      <c r="Z14" s="2" t="s">
        <v>52</v>
      </c>
      <c r="AA14" s="21"/>
      <c r="AB14" s="2" t="s">
        <v>52</v>
      </c>
    </row>
    <row r="15" spans="1:28" ht="30" customHeight="1">
      <c r="A15" s="10" t="s">
        <v>698</v>
      </c>
      <c r="B15" s="10" t="s">
        <v>696</v>
      </c>
      <c r="C15" s="10" t="s">
        <v>697</v>
      </c>
      <c r="D15" s="19" t="s">
        <v>143</v>
      </c>
      <c r="E15" s="20"/>
      <c r="F15" s="10"/>
      <c r="G15" s="20"/>
      <c r="H15" s="10"/>
      <c r="I15" s="20"/>
      <c r="J15" s="10"/>
      <c r="K15" s="20"/>
      <c r="L15" s="10"/>
      <c r="M15" s="20"/>
      <c r="N15" s="1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2" t="s">
        <v>52</v>
      </c>
      <c r="Z15" s="2" t="s">
        <v>52</v>
      </c>
      <c r="AA15" s="21"/>
      <c r="AB15" s="2" t="s">
        <v>52</v>
      </c>
    </row>
    <row r="16" spans="1:28" ht="30" customHeight="1">
      <c r="A16" s="10" t="s">
        <v>704</v>
      </c>
      <c r="B16" s="10" t="s">
        <v>696</v>
      </c>
      <c r="C16" s="10" t="s">
        <v>703</v>
      </c>
      <c r="D16" s="19" t="s">
        <v>143</v>
      </c>
      <c r="E16" s="20"/>
      <c r="F16" s="10"/>
      <c r="G16" s="20"/>
      <c r="H16" s="10"/>
      <c r="I16" s="20"/>
      <c r="J16" s="10"/>
      <c r="K16" s="20"/>
      <c r="L16" s="10"/>
      <c r="M16" s="20"/>
      <c r="N16" s="10"/>
      <c r="O16" s="20"/>
      <c r="P16" s="20"/>
      <c r="Q16" s="20"/>
      <c r="R16" s="20"/>
      <c r="S16" s="20"/>
      <c r="T16" s="20"/>
      <c r="U16" s="20"/>
      <c r="V16" s="20"/>
      <c r="W16" s="10"/>
      <c r="X16" s="10"/>
      <c r="Y16" s="2" t="s">
        <v>52</v>
      </c>
      <c r="Z16" s="2" t="s">
        <v>52</v>
      </c>
      <c r="AA16" s="21"/>
      <c r="AB16" s="2" t="s">
        <v>52</v>
      </c>
    </row>
    <row r="17" spans="1:28" ht="30" customHeight="1">
      <c r="A17" s="10" t="s">
        <v>659</v>
      </c>
      <c r="B17" s="10" t="s">
        <v>657</v>
      </c>
      <c r="C17" s="10" t="s">
        <v>658</v>
      </c>
      <c r="D17" s="19" t="s">
        <v>143</v>
      </c>
      <c r="E17" s="20"/>
      <c r="F17" s="10"/>
      <c r="G17" s="20"/>
      <c r="H17" s="10"/>
      <c r="I17" s="20"/>
      <c r="J17" s="10"/>
      <c r="K17" s="20"/>
      <c r="L17" s="10"/>
      <c r="M17" s="20"/>
      <c r="N17" s="10"/>
      <c r="O17" s="20"/>
      <c r="P17" s="20"/>
      <c r="Q17" s="20"/>
      <c r="R17" s="20"/>
      <c r="S17" s="20"/>
      <c r="T17" s="20"/>
      <c r="U17" s="20"/>
      <c r="V17" s="20"/>
      <c r="W17" s="10"/>
      <c r="X17" s="10"/>
      <c r="Y17" s="2" t="s">
        <v>52</v>
      </c>
      <c r="Z17" s="2" t="s">
        <v>52</v>
      </c>
      <c r="AA17" s="21"/>
      <c r="AB17" s="2" t="s">
        <v>52</v>
      </c>
    </row>
    <row r="18" spans="1:28" ht="30" customHeight="1">
      <c r="A18" s="10" t="s">
        <v>612</v>
      </c>
      <c r="B18" s="10" t="s">
        <v>147</v>
      </c>
      <c r="C18" s="10" t="s">
        <v>611</v>
      </c>
      <c r="D18" s="19" t="s">
        <v>143</v>
      </c>
      <c r="E18" s="20"/>
      <c r="F18" s="10"/>
      <c r="G18" s="20"/>
      <c r="H18" s="10"/>
      <c r="I18" s="20"/>
      <c r="J18" s="10"/>
      <c r="K18" s="20"/>
      <c r="L18" s="10"/>
      <c r="M18" s="20"/>
      <c r="N18" s="10"/>
      <c r="O18" s="20"/>
      <c r="P18" s="20"/>
      <c r="Q18" s="20"/>
      <c r="R18" s="20"/>
      <c r="S18" s="20"/>
      <c r="T18" s="20"/>
      <c r="U18" s="20"/>
      <c r="V18" s="20"/>
      <c r="W18" s="10"/>
      <c r="X18" s="10"/>
      <c r="Y18" s="2" t="s">
        <v>52</v>
      </c>
      <c r="Z18" s="2" t="s">
        <v>52</v>
      </c>
      <c r="AA18" s="21"/>
      <c r="AB18" s="2" t="s">
        <v>52</v>
      </c>
    </row>
    <row r="19" spans="1:28" ht="30" customHeight="1">
      <c r="A19" s="10" t="s">
        <v>618</v>
      </c>
      <c r="B19" s="10" t="s">
        <v>147</v>
      </c>
      <c r="C19" s="10" t="s">
        <v>617</v>
      </c>
      <c r="D19" s="19" t="s">
        <v>143</v>
      </c>
      <c r="E19" s="20"/>
      <c r="F19" s="10"/>
      <c r="G19" s="20"/>
      <c r="H19" s="10"/>
      <c r="I19" s="20"/>
      <c r="J19" s="10"/>
      <c r="K19" s="20"/>
      <c r="L19" s="10"/>
      <c r="M19" s="20"/>
      <c r="N19" s="10"/>
      <c r="O19" s="20"/>
      <c r="P19" s="20"/>
      <c r="Q19" s="20"/>
      <c r="R19" s="20"/>
      <c r="S19" s="20"/>
      <c r="T19" s="20"/>
      <c r="U19" s="20"/>
      <c r="V19" s="20"/>
      <c r="W19" s="10"/>
      <c r="X19" s="10"/>
      <c r="Y19" s="2" t="s">
        <v>52</v>
      </c>
      <c r="Z19" s="2" t="s">
        <v>52</v>
      </c>
      <c r="AA19" s="21"/>
      <c r="AB19" s="2" t="s">
        <v>52</v>
      </c>
    </row>
    <row r="20" spans="1:28" ht="30" customHeight="1">
      <c r="A20" s="10" t="s">
        <v>624</v>
      </c>
      <c r="B20" s="10" t="s">
        <v>147</v>
      </c>
      <c r="C20" s="10" t="s">
        <v>623</v>
      </c>
      <c r="D20" s="19" t="s">
        <v>143</v>
      </c>
      <c r="E20" s="20"/>
      <c r="F20" s="10"/>
      <c r="G20" s="20"/>
      <c r="H20" s="10"/>
      <c r="I20" s="20"/>
      <c r="J20" s="10"/>
      <c r="K20" s="20"/>
      <c r="L20" s="10"/>
      <c r="M20" s="20"/>
      <c r="N20" s="10"/>
      <c r="O20" s="20"/>
      <c r="P20" s="20"/>
      <c r="Q20" s="20"/>
      <c r="R20" s="20"/>
      <c r="S20" s="20"/>
      <c r="T20" s="20"/>
      <c r="U20" s="20"/>
      <c r="V20" s="20"/>
      <c r="W20" s="10"/>
      <c r="X20" s="10"/>
      <c r="Y20" s="2" t="s">
        <v>52</v>
      </c>
      <c r="Z20" s="2" t="s">
        <v>52</v>
      </c>
      <c r="AA20" s="21"/>
      <c r="AB20" s="2" t="s">
        <v>52</v>
      </c>
    </row>
    <row r="21" spans="1:28" ht="30" customHeight="1">
      <c r="A21" s="10" t="s">
        <v>631</v>
      </c>
      <c r="B21" s="10" t="s">
        <v>160</v>
      </c>
      <c r="C21" s="10" t="s">
        <v>630</v>
      </c>
      <c r="D21" s="19" t="s">
        <v>143</v>
      </c>
      <c r="E21" s="20"/>
      <c r="F21" s="10"/>
      <c r="G21" s="20"/>
      <c r="H21" s="10"/>
      <c r="I21" s="20"/>
      <c r="J21" s="10"/>
      <c r="K21" s="20"/>
      <c r="L21" s="10"/>
      <c r="M21" s="20"/>
      <c r="N21" s="1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2" t="s">
        <v>52</v>
      </c>
      <c r="Z21" s="2" t="s">
        <v>52</v>
      </c>
      <c r="AA21" s="21"/>
      <c r="AB21" s="2" t="s">
        <v>52</v>
      </c>
    </row>
    <row r="22" spans="1:28" ht="30" customHeight="1">
      <c r="A22" s="10" t="s">
        <v>596</v>
      </c>
      <c r="B22" s="10" t="s">
        <v>594</v>
      </c>
      <c r="C22" s="10" t="s">
        <v>595</v>
      </c>
      <c r="D22" s="19" t="s">
        <v>143</v>
      </c>
      <c r="E22" s="20"/>
      <c r="F22" s="10"/>
      <c r="G22" s="20"/>
      <c r="H22" s="10"/>
      <c r="I22" s="20"/>
      <c r="J22" s="10"/>
      <c r="K22" s="20"/>
      <c r="L22" s="10"/>
      <c r="M22" s="20"/>
      <c r="N22" s="10"/>
      <c r="O22" s="20"/>
      <c r="P22" s="20"/>
      <c r="Q22" s="20"/>
      <c r="R22" s="20"/>
      <c r="S22" s="20"/>
      <c r="T22" s="20"/>
      <c r="U22" s="20"/>
      <c r="V22" s="20"/>
      <c r="W22" s="10"/>
      <c r="X22" s="10"/>
      <c r="Y22" s="2" t="s">
        <v>52</v>
      </c>
      <c r="Z22" s="2" t="s">
        <v>52</v>
      </c>
      <c r="AA22" s="21"/>
      <c r="AB22" s="2" t="s">
        <v>52</v>
      </c>
    </row>
    <row r="23" spans="1:28" ht="30" customHeight="1">
      <c r="A23" s="10" t="s">
        <v>602</v>
      </c>
      <c r="B23" s="10" t="s">
        <v>594</v>
      </c>
      <c r="C23" s="10" t="s">
        <v>601</v>
      </c>
      <c r="D23" s="19" t="s">
        <v>143</v>
      </c>
      <c r="E23" s="20"/>
      <c r="F23" s="10"/>
      <c r="G23" s="20"/>
      <c r="H23" s="10"/>
      <c r="I23" s="20"/>
      <c r="J23" s="10"/>
      <c r="K23" s="20"/>
      <c r="L23" s="10"/>
      <c r="M23" s="20"/>
      <c r="N23" s="10"/>
      <c r="O23" s="20"/>
      <c r="P23" s="20"/>
      <c r="Q23" s="20"/>
      <c r="R23" s="20"/>
      <c r="S23" s="20"/>
      <c r="T23" s="20"/>
      <c r="U23" s="20"/>
      <c r="V23" s="20"/>
      <c r="W23" s="10"/>
      <c r="X23" s="10"/>
      <c r="Y23" s="2" t="s">
        <v>52</v>
      </c>
      <c r="Z23" s="2" t="s">
        <v>52</v>
      </c>
      <c r="AA23" s="21"/>
      <c r="AB23" s="2" t="s">
        <v>52</v>
      </c>
    </row>
    <row r="24" spans="1:28" ht="30" customHeight="1">
      <c r="A24" s="10" t="s">
        <v>586</v>
      </c>
      <c r="B24" s="10" t="s">
        <v>584</v>
      </c>
      <c r="C24" s="10" t="s">
        <v>585</v>
      </c>
      <c r="D24" s="19" t="s">
        <v>143</v>
      </c>
      <c r="E24" s="20"/>
      <c r="F24" s="10"/>
      <c r="G24" s="20"/>
      <c r="H24" s="10"/>
      <c r="I24" s="20"/>
      <c r="J24" s="10"/>
      <c r="K24" s="20"/>
      <c r="L24" s="10"/>
      <c r="M24" s="20"/>
      <c r="N24" s="10"/>
      <c r="O24" s="20"/>
      <c r="P24" s="20"/>
      <c r="Q24" s="20"/>
      <c r="R24" s="20"/>
      <c r="S24" s="20"/>
      <c r="T24" s="20"/>
      <c r="U24" s="20"/>
      <c r="V24" s="20"/>
      <c r="W24" s="10"/>
      <c r="X24" s="10"/>
      <c r="Y24" s="2" t="s">
        <v>52</v>
      </c>
      <c r="Z24" s="2" t="s">
        <v>52</v>
      </c>
      <c r="AA24" s="21"/>
      <c r="AB24" s="2" t="s">
        <v>52</v>
      </c>
    </row>
    <row r="25" spans="1:28" ht="30" customHeight="1">
      <c r="A25" s="10" t="s">
        <v>589</v>
      </c>
      <c r="B25" s="10" t="s">
        <v>584</v>
      </c>
      <c r="C25" s="10" t="s">
        <v>588</v>
      </c>
      <c r="D25" s="19" t="s">
        <v>143</v>
      </c>
      <c r="E25" s="20"/>
      <c r="F25" s="10"/>
      <c r="G25" s="20"/>
      <c r="H25" s="10"/>
      <c r="I25" s="20"/>
      <c r="J25" s="10"/>
      <c r="K25" s="20"/>
      <c r="L25" s="10"/>
      <c r="M25" s="20"/>
      <c r="N25" s="10"/>
      <c r="O25" s="20"/>
      <c r="P25" s="20"/>
      <c r="Q25" s="20"/>
      <c r="R25" s="20"/>
      <c r="S25" s="20"/>
      <c r="T25" s="20"/>
      <c r="U25" s="20"/>
      <c r="V25" s="20"/>
      <c r="W25" s="10"/>
      <c r="X25" s="10"/>
      <c r="Y25" s="2" t="s">
        <v>52</v>
      </c>
      <c r="Z25" s="2" t="s">
        <v>52</v>
      </c>
      <c r="AA25" s="21"/>
      <c r="AB25" s="2" t="s">
        <v>52</v>
      </c>
    </row>
    <row r="26" spans="1:28" ht="30" customHeight="1">
      <c r="A26" s="10" t="s">
        <v>605</v>
      </c>
      <c r="B26" s="10" t="s">
        <v>584</v>
      </c>
      <c r="C26" s="10" t="s">
        <v>604</v>
      </c>
      <c r="D26" s="19" t="s">
        <v>143</v>
      </c>
      <c r="E26" s="20"/>
      <c r="F26" s="10"/>
      <c r="G26" s="20"/>
      <c r="H26" s="10"/>
      <c r="I26" s="20"/>
      <c r="J26" s="10"/>
      <c r="K26" s="20"/>
      <c r="L26" s="10"/>
      <c r="M26" s="20"/>
      <c r="N26" s="10"/>
      <c r="O26" s="20"/>
      <c r="P26" s="20"/>
      <c r="Q26" s="20"/>
      <c r="R26" s="20"/>
      <c r="S26" s="20"/>
      <c r="T26" s="20"/>
      <c r="U26" s="20"/>
      <c r="V26" s="20"/>
      <c r="W26" s="10"/>
      <c r="X26" s="10"/>
      <c r="Y26" s="2" t="s">
        <v>52</v>
      </c>
      <c r="Z26" s="2" t="s">
        <v>52</v>
      </c>
      <c r="AA26" s="21"/>
      <c r="AB26" s="2" t="s">
        <v>52</v>
      </c>
    </row>
    <row r="27" spans="1:28" ht="30" customHeight="1">
      <c r="A27" s="10" t="s">
        <v>575</v>
      </c>
      <c r="B27" s="10" t="s">
        <v>570</v>
      </c>
      <c r="C27" s="10" t="s">
        <v>574</v>
      </c>
      <c r="D27" s="19" t="s">
        <v>143</v>
      </c>
      <c r="E27" s="20"/>
      <c r="F27" s="10"/>
      <c r="G27" s="20"/>
      <c r="H27" s="10"/>
      <c r="I27" s="20"/>
      <c r="J27" s="10"/>
      <c r="K27" s="20"/>
      <c r="L27" s="10"/>
      <c r="M27" s="20"/>
      <c r="N27" s="10"/>
      <c r="O27" s="20"/>
      <c r="P27" s="20"/>
      <c r="Q27" s="20"/>
      <c r="R27" s="20"/>
      <c r="S27" s="20"/>
      <c r="T27" s="20"/>
      <c r="U27" s="20"/>
      <c r="V27" s="20"/>
      <c r="W27" s="10"/>
      <c r="X27" s="10"/>
      <c r="Y27" s="2" t="s">
        <v>52</v>
      </c>
      <c r="Z27" s="2" t="s">
        <v>52</v>
      </c>
      <c r="AA27" s="21"/>
      <c r="AB27" s="2" t="s">
        <v>52</v>
      </c>
    </row>
    <row r="28" spans="1:28" ht="30" customHeight="1">
      <c r="A28" s="10" t="s">
        <v>572</v>
      </c>
      <c r="B28" s="10" t="s">
        <v>570</v>
      </c>
      <c r="C28" s="10" t="s">
        <v>571</v>
      </c>
      <c r="D28" s="19" t="s">
        <v>143</v>
      </c>
      <c r="E28" s="20"/>
      <c r="F28" s="10"/>
      <c r="G28" s="20"/>
      <c r="H28" s="10"/>
      <c r="I28" s="20"/>
      <c r="J28" s="10"/>
      <c r="K28" s="20"/>
      <c r="L28" s="10"/>
      <c r="M28" s="20"/>
      <c r="N28" s="10"/>
      <c r="O28" s="20"/>
      <c r="P28" s="20"/>
      <c r="Q28" s="20"/>
      <c r="R28" s="20"/>
      <c r="S28" s="20"/>
      <c r="T28" s="20"/>
      <c r="U28" s="20"/>
      <c r="V28" s="20"/>
      <c r="W28" s="10"/>
      <c r="X28" s="10"/>
      <c r="Y28" s="2" t="s">
        <v>52</v>
      </c>
      <c r="Z28" s="2" t="s">
        <v>52</v>
      </c>
      <c r="AA28" s="21"/>
      <c r="AB28" s="2" t="s">
        <v>52</v>
      </c>
    </row>
    <row r="29" spans="1:28" ht="30" customHeight="1">
      <c r="A29" s="10" t="s">
        <v>727</v>
      </c>
      <c r="B29" s="10" t="s">
        <v>725</v>
      </c>
      <c r="C29" s="10" t="s">
        <v>726</v>
      </c>
      <c r="D29" s="19" t="s">
        <v>143</v>
      </c>
      <c r="E29" s="20"/>
      <c r="F29" s="10"/>
      <c r="G29" s="20"/>
      <c r="H29" s="10"/>
      <c r="I29" s="20"/>
      <c r="J29" s="10"/>
      <c r="K29" s="20"/>
      <c r="L29" s="10"/>
      <c r="M29" s="20"/>
      <c r="N29" s="10"/>
      <c r="O29" s="20"/>
      <c r="P29" s="20"/>
      <c r="Q29" s="20"/>
      <c r="R29" s="20"/>
      <c r="S29" s="20"/>
      <c r="T29" s="20"/>
      <c r="U29" s="20"/>
      <c r="V29" s="20"/>
      <c r="W29" s="10"/>
      <c r="X29" s="10"/>
      <c r="Y29" s="2" t="s">
        <v>52</v>
      </c>
      <c r="Z29" s="2" t="s">
        <v>52</v>
      </c>
      <c r="AA29" s="21"/>
      <c r="AB29" s="2" t="s">
        <v>52</v>
      </c>
    </row>
    <row r="30" spans="1:28" ht="30" customHeight="1">
      <c r="A30" s="10" t="s">
        <v>519</v>
      </c>
      <c r="B30" s="10" t="s">
        <v>517</v>
      </c>
      <c r="C30" s="10" t="s">
        <v>518</v>
      </c>
      <c r="D30" s="19" t="s">
        <v>63</v>
      </c>
      <c r="E30" s="20"/>
      <c r="F30" s="10"/>
      <c r="G30" s="20"/>
      <c r="H30" s="10"/>
      <c r="I30" s="20"/>
      <c r="J30" s="10"/>
      <c r="K30" s="20"/>
      <c r="L30" s="10"/>
      <c r="M30" s="20"/>
      <c r="N30" s="10"/>
      <c r="O30" s="20"/>
      <c r="P30" s="20"/>
      <c r="Q30" s="20"/>
      <c r="R30" s="20"/>
      <c r="S30" s="20"/>
      <c r="T30" s="20"/>
      <c r="U30" s="20"/>
      <c r="V30" s="20"/>
      <c r="W30" s="10"/>
      <c r="X30" s="10"/>
      <c r="Y30" s="2" t="s">
        <v>52</v>
      </c>
      <c r="Z30" s="2" t="s">
        <v>52</v>
      </c>
      <c r="AA30" s="21"/>
      <c r="AB30" s="2" t="s">
        <v>52</v>
      </c>
    </row>
    <row r="31" spans="1:28" ht="30" customHeight="1">
      <c r="A31" s="10" t="s">
        <v>382</v>
      </c>
      <c r="B31" s="10" t="s">
        <v>380</v>
      </c>
      <c r="C31" s="10" t="s">
        <v>381</v>
      </c>
      <c r="D31" s="19" t="s">
        <v>63</v>
      </c>
      <c r="E31" s="20"/>
      <c r="F31" s="10"/>
      <c r="G31" s="20"/>
      <c r="H31" s="10"/>
      <c r="I31" s="20"/>
      <c r="J31" s="10"/>
      <c r="K31" s="20"/>
      <c r="L31" s="10"/>
      <c r="M31" s="20"/>
      <c r="N31" s="10"/>
      <c r="O31" s="20"/>
      <c r="P31" s="20"/>
      <c r="Q31" s="20"/>
      <c r="R31" s="20"/>
      <c r="S31" s="20"/>
      <c r="T31" s="20"/>
      <c r="U31" s="20"/>
      <c r="V31" s="20"/>
      <c r="W31" s="10"/>
      <c r="X31" s="10"/>
      <c r="Y31" s="2" t="s">
        <v>52</v>
      </c>
      <c r="Z31" s="2" t="s">
        <v>52</v>
      </c>
      <c r="AA31" s="21"/>
      <c r="AB31" s="2" t="s">
        <v>52</v>
      </c>
    </row>
    <row r="32" spans="1:28" ht="30" customHeight="1">
      <c r="A32" s="10" t="s">
        <v>404</v>
      </c>
      <c r="B32" s="10" t="s">
        <v>69</v>
      </c>
      <c r="C32" s="10" t="s">
        <v>403</v>
      </c>
      <c r="D32" s="19" t="s">
        <v>123</v>
      </c>
      <c r="E32" s="20"/>
      <c r="F32" s="10"/>
      <c r="G32" s="20"/>
      <c r="H32" s="10"/>
      <c r="I32" s="20"/>
      <c r="J32" s="10"/>
      <c r="K32" s="20"/>
      <c r="L32" s="10"/>
      <c r="M32" s="20"/>
      <c r="N32" s="10"/>
      <c r="O32" s="20"/>
      <c r="P32" s="20"/>
      <c r="Q32" s="20"/>
      <c r="R32" s="20"/>
      <c r="S32" s="20"/>
      <c r="T32" s="20"/>
      <c r="U32" s="20"/>
      <c r="V32" s="20"/>
      <c r="W32" s="10"/>
      <c r="X32" s="10"/>
      <c r="Y32" s="2" t="s">
        <v>52</v>
      </c>
      <c r="Z32" s="2" t="s">
        <v>52</v>
      </c>
      <c r="AA32" s="21"/>
      <c r="AB32" s="2" t="s">
        <v>52</v>
      </c>
    </row>
    <row r="33" spans="1:28" ht="30" customHeight="1">
      <c r="A33" s="10" t="s">
        <v>412</v>
      </c>
      <c r="B33" s="10" t="s">
        <v>69</v>
      </c>
      <c r="C33" s="10" t="s">
        <v>411</v>
      </c>
      <c r="D33" s="19" t="s">
        <v>123</v>
      </c>
      <c r="E33" s="20"/>
      <c r="F33" s="10"/>
      <c r="G33" s="20"/>
      <c r="H33" s="10"/>
      <c r="I33" s="20"/>
      <c r="J33" s="10"/>
      <c r="K33" s="20"/>
      <c r="L33" s="10"/>
      <c r="M33" s="20"/>
      <c r="N33" s="10"/>
      <c r="O33" s="20"/>
      <c r="P33" s="20"/>
      <c r="Q33" s="20"/>
      <c r="R33" s="20"/>
      <c r="S33" s="20"/>
      <c r="T33" s="20"/>
      <c r="U33" s="20"/>
      <c r="V33" s="20"/>
      <c r="W33" s="10"/>
      <c r="X33" s="10"/>
      <c r="Y33" s="2" t="s">
        <v>52</v>
      </c>
      <c r="Z33" s="2" t="s">
        <v>52</v>
      </c>
      <c r="AA33" s="21"/>
      <c r="AB33" s="2" t="s">
        <v>52</v>
      </c>
    </row>
    <row r="34" spans="1:28" ht="30" customHeight="1">
      <c r="A34" s="10" t="s">
        <v>420</v>
      </c>
      <c r="B34" s="10" t="s">
        <v>69</v>
      </c>
      <c r="C34" s="10" t="s">
        <v>419</v>
      </c>
      <c r="D34" s="19" t="s">
        <v>123</v>
      </c>
      <c r="E34" s="20"/>
      <c r="F34" s="10"/>
      <c r="G34" s="20"/>
      <c r="H34" s="10"/>
      <c r="I34" s="20"/>
      <c r="J34" s="10"/>
      <c r="K34" s="20"/>
      <c r="L34" s="10"/>
      <c r="M34" s="20"/>
      <c r="N34" s="10"/>
      <c r="O34" s="20"/>
      <c r="P34" s="20"/>
      <c r="Q34" s="20"/>
      <c r="R34" s="20"/>
      <c r="S34" s="20"/>
      <c r="T34" s="20"/>
      <c r="U34" s="20"/>
      <c r="V34" s="20"/>
      <c r="W34" s="10"/>
      <c r="X34" s="10"/>
      <c r="Y34" s="2" t="s">
        <v>52</v>
      </c>
      <c r="Z34" s="2" t="s">
        <v>52</v>
      </c>
      <c r="AA34" s="21"/>
      <c r="AB34" s="2" t="s">
        <v>52</v>
      </c>
    </row>
    <row r="35" spans="1:28" ht="30" customHeight="1">
      <c r="A35" s="10" t="s">
        <v>428</v>
      </c>
      <c r="B35" s="10" t="s">
        <v>69</v>
      </c>
      <c r="C35" s="10" t="s">
        <v>427</v>
      </c>
      <c r="D35" s="19" t="s">
        <v>123</v>
      </c>
      <c r="E35" s="20"/>
      <c r="F35" s="10"/>
      <c r="G35" s="20"/>
      <c r="H35" s="10"/>
      <c r="I35" s="20"/>
      <c r="J35" s="10"/>
      <c r="K35" s="20"/>
      <c r="L35" s="10"/>
      <c r="M35" s="20"/>
      <c r="N35" s="10"/>
      <c r="O35" s="20"/>
      <c r="P35" s="20"/>
      <c r="Q35" s="20"/>
      <c r="R35" s="20"/>
      <c r="S35" s="20"/>
      <c r="T35" s="20"/>
      <c r="U35" s="20"/>
      <c r="V35" s="20"/>
      <c r="W35" s="10"/>
      <c r="X35" s="10"/>
      <c r="Y35" s="2" t="s">
        <v>52</v>
      </c>
      <c r="Z35" s="2" t="s">
        <v>52</v>
      </c>
      <c r="AA35" s="21"/>
      <c r="AB35" s="2" t="s">
        <v>52</v>
      </c>
    </row>
    <row r="36" spans="1:28" ht="30" customHeight="1">
      <c r="A36" s="10" t="s">
        <v>436</v>
      </c>
      <c r="B36" s="10" t="s">
        <v>69</v>
      </c>
      <c r="C36" s="10" t="s">
        <v>435</v>
      </c>
      <c r="D36" s="19" t="s">
        <v>123</v>
      </c>
      <c r="E36" s="20"/>
      <c r="F36" s="10"/>
      <c r="G36" s="20"/>
      <c r="H36" s="10"/>
      <c r="I36" s="20"/>
      <c r="J36" s="10"/>
      <c r="K36" s="20"/>
      <c r="L36" s="10"/>
      <c r="M36" s="20"/>
      <c r="N36" s="10"/>
      <c r="O36" s="20"/>
      <c r="P36" s="20"/>
      <c r="Q36" s="20"/>
      <c r="R36" s="20"/>
      <c r="S36" s="20"/>
      <c r="T36" s="20"/>
      <c r="U36" s="20"/>
      <c r="V36" s="20"/>
      <c r="W36" s="10"/>
      <c r="X36" s="10"/>
      <c r="Y36" s="2" t="s">
        <v>52</v>
      </c>
      <c r="Z36" s="2" t="s">
        <v>52</v>
      </c>
      <c r="AA36" s="21"/>
      <c r="AB36" s="2" t="s">
        <v>52</v>
      </c>
    </row>
    <row r="37" spans="1:28" ht="30" customHeight="1">
      <c r="A37" s="10" t="s">
        <v>220</v>
      </c>
      <c r="B37" s="10" t="s">
        <v>218</v>
      </c>
      <c r="C37" s="10" t="s">
        <v>219</v>
      </c>
      <c r="D37" s="19" t="s">
        <v>143</v>
      </c>
      <c r="E37" s="20"/>
      <c r="F37" s="10"/>
      <c r="G37" s="20"/>
      <c r="H37" s="10"/>
      <c r="I37" s="20"/>
      <c r="J37" s="10"/>
      <c r="K37" s="20"/>
      <c r="L37" s="10"/>
      <c r="M37" s="20"/>
      <c r="N37" s="10"/>
      <c r="O37" s="20"/>
      <c r="P37" s="20"/>
      <c r="Q37" s="20"/>
      <c r="R37" s="20"/>
      <c r="S37" s="20"/>
      <c r="T37" s="20"/>
      <c r="U37" s="20"/>
      <c r="V37" s="20"/>
      <c r="W37" s="10"/>
      <c r="X37" s="10"/>
      <c r="Y37" s="2" t="s">
        <v>52</v>
      </c>
      <c r="Z37" s="2" t="s">
        <v>52</v>
      </c>
      <c r="AA37" s="21"/>
      <c r="AB37" s="2" t="s">
        <v>52</v>
      </c>
    </row>
    <row r="38" spans="1:28" ht="30" customHeight="1">
      <c r="A38" s="10" t="s">
        <v>445</v>
      </c>
      <c r="B38" s="10" t="s">
        <v>218</v>
      </c>
      <c r="C38" s="10" t="s">
        <v>444</v>
      </c>
      <c r="D38" s="19" t="s">
        <v>63</v>
      </c>
      <c r="E38" s="20"/>
      <c r="F38" s="10"/>
      <c r="G38" s="20"/>
      <c r="H38" s="10"/>
      <c r="I38" s="20"/>
      <c r="J38" s="10"/>
      <c r="K38" s="20"/>
      <c r="L38" s="10"/>
      <c r="M38" s="20"/>
      <c r="N38" s="10"/>
      <c r="O38" s="20"/>
      <c r="P38" s="20"/>
      <c r="Q38" s="20"/>
      <c r="R38" s="20"/>
      <c r="S38" s="20"/>
      <c r="T38" s="20"/>
      <c r="U38" s="20"/>
      <c r="V38" s="20"/>
      <c r="W38" s="10"/>
      <c r="X38" s="10"/>
      <c r="Y38" s="2" t="s">
        <v>52</v>
      </c>
      <c r="Z38" s="2" t="s">
        <v>52</v>
      </c>
      <c r="AA38" s="21"/>
      <c r="AB38" s="2" t="s">
        <v>52</v>
      </c>
    </row>
    <row r="39" spans="1:28" ht="30" customHeight="1">
      <c r="A39" s="10" t="s">
        <v>224</v>
      </c>
      <c r="B39" s="10" t="s">
        <v>222</v>
      </c>
      <c r="C39" s="10" t="s">
        <v>223</v>
      </c>
      <c r="D39" s="19" t="s">
        <v>143</v>
      </c>
      <c r="E39" s="20"/>
      <c r="F39" s="10"/>
      <c r="G39" s="20"/>
      <c r="H39" s="10"/>
      <c r="I39" s="20"/>
      <c r="J39" s="10"/>
      <c r="K39" s="20"/>
      <c r="L39" s="10"/>
      <c r="M39" s="20"/>
      <c r="N39" s="10"/>
      <c r="O39" s="20"/>
      <c r="P39" s="20"/>
      <c r="Q39" s="20"/>
      <c r="R39" s="20"/>
      <c r="S39" s="20"/>
      <c r="T39" s="20"/>
      <c r="U39" s="20"/>
      <c r="V39" s="20"/>
      <c r="W39" s="10"/>
      <c r="X39" s="10"/>
      <c r="Y39" s="2" t="s">
        <v>52</v>
      </c>
      <c r="Z39" s="2" t="s">
        <v>52</v>
      </c>
      <c r="AA39" s="21"/>
      <c r="AB39" s="2" t="s">
        <v>52</v>
      </c>
    </row>
    <row r="40" spans="1:28" ht="30" customHeight="1">
      <c r="A40" s="10" t="s">
        <v>227</v>
      </c>
      <c r="B40" s="10" t="s">
        <v>222</v>
      </c>
      <c r="C40" s="10" t="s">
        <v>226</v>
      </c>
      <c r="D40" s="19" t="s">
        <v>143</v>
      </c>
      <c r="E40" s="20"/>
      <c r="F40" s="10"/>
      <c r="G40" s="20"/>
      <c r="H40" s="10"/>
      <c r="I40" s="20"/>
      <c r="J40" s="10"/>
      <c r="K40" s="20"/>
      <c r="L40" s="10"/>
      <c r="M40" s="20"/>
      <c r="N40" s="10"/>
      <c r="O40" s="20"/>
      <c r="P40" s="20"/>
      <c r="Q40" s="20"/>
      <c r="R40" s="20"/>
      <c r="S40" s="20"/>
      <c r="T40" s="20"/>
      <c r="U40" s="20"/>
      <c r="V40" s="20"/>
      <c r="W40" s="10"/>
      <c r="X40" s="10"/>
      <c r="Y40" s="2" t="s">
        <v>52</v>
      </c>
      <c r="Z40" s="2" t="s">
        <v>52</v>
      </c>
      <c r="AA40" s="21"/>
      <c r="AB40" s="2" t="s">
        <v>52</v>
      </c>
    </row>
    <row r="41" spans="1:28" ht="30" customHeight="1">
      <c r="A41" s="10" t="s">
        <v>230</v>
      </c>
      <c r="B41" s="10" t="s">
        <v>222</v>
      </c>
      <c r="C41" s="10" t="s">
        <v>229</v>
      </c>
      <c r="D41" s="19" t="s">
        <v>143</v>
      </c>
      <c r="E41" s="20"/>
      <c r="F41" s="10"/>
      <c r="G41" s="20"/>
      <c r="H41" s="10"/>
      <c r="I41" s="20"/>
      <c r="J41" s="10"/>
      <c r="K41" s="20"/>
      <c r="L41" s="10"/>
      <c r="M41" s="20"/>
      <c r="N41" s="10"/>
      <c r="O41" s="20"/>
      <c r="P41" s="20"/>
      <c r="Q41" s="20"/>
      <c r="R41" s="20"/>
      <c r="S41" s="20"/>
      <c r="T41" s="20"/>
      <c r="U41" s="20"/>
      <c r="V41" s="20"/>
      <c r="W41" s="10"/>
      <c r="X41" s="10"/>
      <c r="Y41" s="2" t="s">
        <v>52</v>
      </c>
      <c r="Z41" s="2" t="s">
        <v>52</v>
      </c>
      <c r="AA41" s="21"/>
      <c r="AB41" s="2" t="s">
        <v>52</v>
      </c>
    </row>
    <row r="42" spans="1:28" ht="30" customHeight="1">
      <c r="A42" s="10" t="s">
        <v>233</v>
      </c>
      <c r="B42" s="10" t="s">
        <v>222</v>
      </c>
      <c r="C42" s="10" t="s">
        <v>232</v>
      </c>
      <c r="D42" s="19" t="s">
        <v>143</v>
      </c>
      <c r="E42" s="20"/>
      <c r="F42" s="10"/>
      <c r="G42" s="20"/>
      <c r="H42" s="10"/>
      <c r="I42" s="20"/>
      <c r="J42" s="10"/>
      <c r="K42" s="20"/>
      <c r="L42" s="10"/>
      <c r="M42" s="20"/>
      <c r="N42" s="10"/>
      <c r="O42" s="20"/>
      <c r="P42" s="20"/>
      <c r="Q42" s="20"/>
      <c r="R42" s="20"/>
      <c r="S42" s="20"/>
      <c r="T42" s="20"/>
      <c r="U42" s="20"/>
      <c r="V42" s="20"/>
      <c r="W42" s="10"/>
      <c r="X42" s="10"/>
      <c r="Y42" s="2" t="s">
        <v>52</v>
      </c>
      <c r="Z42" s="2" t="s">
        <v>52</v>
      </c>
      <c r="AA42" s="21"/>
      <c r="AB42" s="2" t="s">
        <v>52</v>
      </c>
    </row>
    <row r="43" spans="1:28" ht="30" customHeight="1">
      <c r="A43" s="10" t="s">
        <v>471</v>
      </c>
      <c r="B43" s="10" t="s">
        <v>222</v>
      </c>
      <c r="C43" s="10" t="s">
        <v>470</v>
      </c>
      <c r="D43" s="19" t="s">
        <v>143</v>
      </c>
      <c r="E43" s="20"/>
      <c r="F43" s="10"/>
      <c r="G43" s="20"/>
      <c r="H43" s="10"/>
      <c r="I43" s="20"/>
      <c r="J43" s="10"/>
      <c r="K43" s="20"/>
      <c r="L43" s="10"/>
      <c r="M43" s="20"/>
      <c r="N43" s="10"/>
      <c r="O43" s="20"/>
      <c r="P43" s="20"/>
      <c r="Q43" s="20"/>
      <c r="R43" s="20"/>
      <c r="S43" s="20"/>
      <c r="T43" s="20"/>
      <c r="U43" s="20"/>
      <c r="V43" s="20"/>
      <c r="W43" s="10"/>
      <c r="X43" s="10"/>
      <c r="Y43" s="2" t="s">
        <v>52</v>
      </c>
      <c r="Z43" s="2" t="s">
        <v>52</v>
      </c>
      <c r="AA43" s="21"/>
      <c r="AB43" s="2" t="s">
        <v>52</v>
      </c>
    </row>
    <row r="44" spans="1:28" ht="30" customHeight="1">
      <c r="A44" s="10" t="s">
        <v>481</v>
      </c>
      <c r="B44" s="10" t="s">
        <v>222</v>
      </c>
      <c r="C44" s="10" t="s">
        <v>480</v>
      </c>
      <c r="D44" s="19" t="s">
        <v>143</v>
      </c>
      <c r="E44" s="20"/>
      <c r="F44" s="10"/>
      <c r="G44" s="20"/>
      <c r="H44" s="10"/>
      <c r="I44" s="20"/>
      <c r="J44" s="10"/>
      <c r="K44" s="20"/>
      <c r="L44" s="10"/>
      <c r="M44" s="20"/>
      <c r="N44" s="10"/>
      <c r="O44" s="20"/>
      <c r="P44" s="20"/>
      <c r="Q44" s="20"/>
      <c r="R44" s="20"/>
      <c r="S44" s="20"/>
      <c r="T44" s="20"/>
      <c r="U44" s="20"/>
      <c r="V44" s="20"/>
      <c r="W44" s="10"/>
      <c r="X44" s="10"/>
      <c r="Y44" s="2" t="s">
        <v>52</v>
      </c>
      <c r="Z44" s="2" t="s">
        <v>52</v>
      </c>
      <c r="AA44" s="21"/>
      <c r="AB44" s="2" t="s">
        <v>52</v>
      </c>
    </row>
    <row r="45" spans="1:28" ht="30" customHeight="1">
      <c r="A45" s="10" t="s">
        <v>491</v>
      </c>
      <c r="B45" s="10" t="s">
        <v>222</v>
      </c>
      <c r="C45" s="10" t="s">
        <v>490</v>
      </c>
      <c r="D45" s="19" t="s">
        <v>143</v>
      </c>
      <c r="E45" s="20"/>
      <c r="F45" s="10"/>
      <c r="G45" s="20"/>
      <c r="H45" s="10"/>
      <c r="I45" s="20"/>
      <c r="J45" s="10"/>
      <c r="K45" s="20"/>
      <c r="L45" s="10"/>
      <c r="M45" s="20"/>
      <c r="N45" s="10"/>
      <c r="O45" s="20"/>
      <c r="P45" s="20"/>
      <c r="Q45" s="20"/>
      <c r="R45" s="20"/>
      <c r="S45" s="20"/>
      <c r="T45" s="20"/>
      <c r="U45" s="20"/>
      <c r="V45" s="20"/>
      <c r="W45" s="10"/>
      <c r="X45" s="10"/>
      <c r="Y45" s="2" t="s">
        <v>52</v>
      </c>
      <c r="Z45" s="2" t="s">
        <v>52</v>
      </c>
      <c r="AA45" s="21"/>
      <c r="AB45" s="2" t="s">
        <v>52</v>
      </c>
    </row>
    <row r="46" spans="1:28" ht="30" customHeight="1">
      <c r="A46" s="10" t="s">
        <v>501</v>
      </c>
      <c r="B46" s="10" t="s">
        <v>222</v>
      </c>
      <c r="C46" s="10" t="s">
        <v>500</v>
      </c>
      <c r="D46" s="19" t="s">
        <v>143</v>
      </c>
      <c r="E46" s="20"/>
      <c r="F46" s="10"/>
      <c r="G46" s="20"/>
      <c r="H46" s="10"/>
      <c r="I46" s="20"/>
      <c r="J46" s="10"/>
      <c r="K46" s="20"/>
      <c r="L46" s="10"/>
      <c r="M46" s="20"/>
      <c r="N46" s="10"/>
      <c r="O46" s="20"/>
      <c r="P46" s="20"/>
      <c r="Q46" s="20"/>
      <c r="R46" s="20"/>
      <c r="S46" s="20"/>
      <c r="T46" s="20"/>
      <c r="U46" s="20"/>
      <c r="V46" s="20"/>
      <c r="W46" s="10"/>
      <c r="X46" s="10"/>
      <c r="Y46" s="2" t="s">
        <v>52</v>
      </c>
      <c r="Z46" s="2" t="s">
        <v>52</v>
      </c>
      <c r="AA46" s="21"/>
      <c r="AB46" s="2" t="s">
        <v>52</v>
      </c>
    </row>
    <row r="47" spans="1:28" ht="30" customHeight="1">
      <c r="A47" s="10" t="s">
        <v>511</v>
      </c>
      <c r="B47" s="10" t="s">
        <v>222</v>
      </c>
      <c r="C47" s="10" t="s">
        <v>510</v>
      </c>
      <c r="D47" s="19" t="s">
        <v>143</v>
      </c>
      <c r="E47" s="20"/>
      <c r="F47" s="10"/>
      <c r="G47" s="20"/>
      <c r="H47" s="10"/>
      <c r="I47" s="20"/>
      <c r="J47" s="10"/>
      <c r="K47" s="20"/>
      <c r="L47" s="10"/>
      <c r="M47" s="20"/>
      <c r="N47" s="10"/>
      <c r="O47" s="20"/>
      <c r="P47" s="20"/>
      <c r="Q47" s="20"/>
      <c r="R47" s="20"/>
      <c r="S47" s="20"/>
      <c r="T47" s="20"/>
      <c r="U47" s="20"/>
      <c r="V47" s="20"/>
      <c r="W47" s="10"/>
      <c r="X47" s="10"/>
      <c r="Y47" s="2" t="s">
        <v>52</v>
      </c>
      <c r="Z47" s="2" t="s">
        <v>52</v>
      </c>
      <c r="AA47" s="21"/>
      <c r="AB47" s="2" t="s">
        <v>52</v>
      </c>
    </row>
    <row r="48" spans="1:28" ht="30" customHeight="1">
      <c r="A48" s="10" t="s">
        <v>565</v>
      </c>
      <c r="B48" s="10" t="s">
        <v>563</v>
      </c>
      <c r="C48" s="10" t="s">
        <v>564</v>
      </c>
      <c r="D48" s="19" t="s">
        <v>143</v>
      </c>
      <c r="E48" s="20"/>
      <c r="F48" s="10"/>
      <c r="G48" s="20"/>
      <c r="H48" s="10"/>
      <c r="I48" s="20"/>
      <c r="J48" s="10"/>
      <c r="K48" s="20"/>
      <c r="L48" s="10"/>
      <c r="M48" s="20"/>
      <c r="N48" s="10"/>
      <c r="O48" s="20"/>
      <c r="P48" s="20"/>
      <c r="Q48" s="20"/>
      <c r="R48" s="20"/>
      <c r="S48" s="20"/>
      <c r="T48" s="20"/>
      <c r="U48" s="20"/>
      <c r="V48" s="20"/>
      <c r="W48" s="10"/>
      <c r="X48" s="10"/>
      <c r="Y48" s="2" t="s">
        <v>52</v>
      </c>
      <c r="Z48" s="2" t="s">
        <v>52</v>
      </c>
      <c r="AA48" s="21"/>
      <c r="AB48" s="2" t="s">
        <v>52</v>
      </c>
    </row>
    <row r="49" spans="1:28" ht="30" customHeight="1">
      <c r="A49" s="10" t="s">
        <v>568</v>
      </c>
      <c r="B49" s="10" t="s">
        <v>563</v>
      </c>
      <c r="C49" s="10" t="s">
        <v>567</v>
      </c>
      <c r="D49" s="19" t="s">
        <v>143</v>
      </c>
      <c r="E49" s="20"/>
      <c r="F49" s="10"/>
      <c r="G49" s="20"/>
      <c r="H49" s="10"/>
      <c r="I49" s="20"/>
      <c r="J49" s="10"/>
      <c r="K49" s="20"/>
      <c r="L49" s="10"/>
      <c r="M49" s="20"/>
      <c r="N49" s="10"/>
      <c r="O49" s="20"/>
      <c r="P49" s="20"/>
      <c r="Q49" s="20"/>
      <c r="R49" s="20"/>
      <c r="S49" s="20"/>
      <c r="T49" s="20"/>
      <c r="U49" s="20"/>
      <c r="V49" s="20"/>
      <c r="W49" s="10"/>
      <c r="X49" s="10"/>
      <c r="Y49" s="2" t="s">
        <v>52</v>
      </c>
      <c r="Z49" s="2" t="s">
        <v>52</v>
      </c>
      <c r="AA49" s="21"/>
      <c r="AB49" s="2" t="s">
        <v>52</v>
      </c>
    </row>
    <row r="50" spans="1:28" ht="30" customHeight="1">
      <c r="A50" s="10" t="s">
        <v>237</v>
      </c>
      <c r="B50" s="10" t="s">
        <v>235</v>
      </c>
      <c r="C50" s="10" t="s">
        <v>236</v>
      </c>
      <c r="D50" s="19" t="s">
        <v>143</v>
      </c>
      <c r="E50" s="20"/>
      <c r="F50" s="10"/>
      <c r="G50" s="20"/>
      <c r="H50" s="10"/>
      <c r="I50" s="20"/>
      <c r="J50" s="10"/>
      <c r="K50" s="20"/>
      <c r="L50" s="10"/>
      <c r="M50" s="20"/>
      <c r="N50" s="10"/>
      <c r="O50" s="20"/>
      <c r="P50" s="20"/>
      <c r="Q50" s="20"/>
      <c r="R50" s="20"/>
      <c r="S50" s="20"/>
      <c r="T50" s="20"/>
      <c r="U50" s="20"/>
      <c r="V50" s="20"/>
      <c r="W50" s="10"/>
      <c r="X50" s="10"/>
      <c r="Y50" s="2" t="s">
        <v>52</v>
      </c>
      <c r="Z50" s="2" t="s">
        <v>52</v>
      </c>
      <c r="AA50" s="21"/>
      <c r="AB50" s="2" t="s">
        <v>52</v>
      </c>
    </row>
    <row r="51" spans="1:28" ht="30" customHeight="1">
      <c r="A51" s="10" t="s">
        <v>240</v>
      </c>
      <c r="B51" s="10" t="s">
        <v>235</v>
      </c>
      <c r="C51" s="10" t="s">
        <v>239</v>
      </c>
      <c r="D51" s="19" t="s">
        <v>143</v>
      </c>
      <c r="E51" s="20"/>
      <c r="F51" s="10"/>
      <c r="G51" s="20"/>
      <c r="H51" s="10"/>
      <c r="I51" s="20"/>
      <c r="J51" s="10"/>
      <c r="K51" s="20"/>
      <c r="L51" s="10"/>
      <c r="M51" s="20"/>
      <c r="N51" s="10"/>
      <c r="O51" s="20"/>
      <c r="P51" s="20"/>
      <c r="Q51" s="20"/>
      <c r="R51" s="20"/>
      <c r="S51" s="20"/>
      <c r="T51" s="20"/>
      <c r="U51" s="20"/>
      <c r="V51" s="20"/>
      <c r="W51" s="10"/>
      <c r="X51" s="10"/>
      <c r="Y51" s="2" t="s">
        <v>52</v>
      </c>
      <c r="Z51" s="2" t="s">
        <v>52</v>
      </c>
      <c r="AA51" s="21"/>
      <c r="AB51" s="2" t="s">
        <v>52</v>
      </c>
    </row>
    <row r="52" spans="1:28" ht="30" customHeight="1">
      <c r="A52" s="10" t="s">
        <v>243</v>
      </c>
      <c r="B52" s="10" t="s">
        <v>235</v>
      </c>
      <c r="C52" s="10" t="s">
        <v>242</v>
      </c>
      <c r="D52" s="19" t="s">
        <v>143</v>
      </c>
      <c r="E52" s="20"/>
      <c r="F52" s="10"/>
      <c r="G52" s="20"/>
      <c r="H52" s="10"/>
      <c r="I52" s="20"/>
      <c r="J52" s="10"/>
      <c r="K52" s="20"/>
      <c r="L52" s="10"/>
      <c r="M52" s="20"/>
      <c r="N52" s="10"/>
      <c r="O52" s="20"/>
      <c r="P52" s="20"/>
      <c r="Q52" s="20"/>
      <c r="R52" s="20"/>
      <c r="S52" s="20"/>
      <c r="T52" s="20"/>
      <c r="U52" s="20"/>
      <c r="V52" s="20"/>
      <c r="W52" s="10"/>
      <c r="X52" s="10"/>
      <c r="Y52" s="2" t="s">
        <v>52</v>
      </c>
      <c r="Z52" s="2" t="s">
        <v>52</v>
      </c>
      <c r="AA52" s="21"/>
      <c r="AB52" s="2" t="s">
        <v>52</v>
      </c>
    </row>
    <row r="53" spans="1:28" ht="30" customHeight="1">
      <c r="A53" s="10" t="s">
        <v>247</v>
      </c>
      <c r="B53" s="10" t="s">
        <v>245</v>
      </c>
      <c r="C53" s="10" t="s">
        <v>246</v>
      </c>
      <c r="D53" s="19" t="s">
        <v>143</v>
      </c>
      <c r="E53" s="20"/>
      <c r="F53" s="10"/>
      <c r="G53" s="20"/>
      <c r="H53" s="10"/>
      <c r="I53" s="20"/>
      <c r="J53" s="10"/>
      <c r="K53" s="20"/>
      <c r="L53" s="10"/>
      <c r="M53" s="20"/>
      <c r="N53" s="10"/>
      <c r="O53" s="20"/>
      <c r="P53" s="20"/>
      <c r="Q53" s="20"/>
      <c r="R53" s="20"/>
      <c r="S53" s="20"/>
      <c r="T53" s="20"/>
      <c r="U53" s="20"/>
      <c r="V53" s="20"/>
      <c r="W53" s="10"/>
      <c r="X53" s="10"/>
      <c r="Y53" s="2" t="s">
        <v>52</v>
      </c>
      <c r="Z53" s="2" t="s">
        <v>52</v>
      </c>
      <c r="AA53" s="21"/>
      <c r="AB53" s="2" t="s">
        <v>52</v>
      </c>
    </row>
    <row r="54" spans="1:28" ht="30" customHeight="1">
      <c r="A54" s="10" t="s">
        <v>250</v>
      </c>
      <c r="B54" s="10" t="s">
        <v>245</v>
      </c>
      <c r="C54" s="10" t="s">
        <v>249</v>
      </c>
      <c r="D54" s="19" t="s">
        <v>143</v>
      </c>
      <c r="E54" s="20"/>
      <c r="F54" s="10"/>
      <c r="G54" s="20"/>
      <c r="H54" s="10"/>
      <c r="I54" s="20"/>
      <c r="J54" s="10"/>
      <c r="K54" s="20"/>
      <c r="L54" s="10"/>
      <c r="M54" s="20"/>
      <c r="N54" s="10"/>
      <c r="O54" s="20"/>
      <c r="P54" s="20"/>
      <c r="Q54" s="20"/>
      <c r="R54" s="20"/>
      <c r="S54" s="20"/>
      <c r="T54" s="20"/>
      <c r="U54" s="20"/>
      <c r="V54" s="20"/>
      <c r="W54" s="10"/>
      <c r="X54" s="10"/>
      <c r="Y54" s="2" t="s">
        <v>52</v>
      </c>
      <c r="Z54" s="2" t="s">
        <v>52</v>
      </c>
      <c r="AA54" s="21"/>
      <c r="AB54" s="2" t="s">
        <v>52</v>
      </c>
    </row>
    <row r="55" spans="1:28" ht="30" customHeight="1">
      <c r="A55" s="10" t="s">
        <v>253</v>
      </c>
      <c r="B55" s="10" t="s">
        <v>245</v>
      </c>
      <c r="C55" s="10" t="s">
        <v>252</v>
      </c>
      <c r="D55" s="19" t="s">
        <v>143</v>
      </c>
      <c r="E55" s="20"/>
      <c r="F55" s="10"/>
      <c r="G55" s="20"/>
      <c r="H55" s="10"/>
      <c r="I55" s="20"/>
      <c r="J55" s="10"/>
      <c r="K55" s="20"/>
      <c r="L55" s="10"/>
      <c r="M55" s="20"/>
      <c r="N55" s="10"/>
      <c r="O55" s="20"/>
      <c r="P55" s="20"/>
      <c r="Q55" s="20"/>
      <c r="R55" s="20"/>
      <c r="S55" s="20"/>
      <c r="T55" s="20"/>
      <c r="U55" s="20"/>
      <c r="V55" s="20"/>
      <c r="W55" s="10"/>
      <c r="X55" s="10"/>
      <c r="Y55" s="2" t="s">
        <v>52</v>
      </c>
      <c r="Z55" s="2" t="s">
        <v>52</v>
      </c>
      <c r="AA55" s="21"/>
      <c r="AB55" s="2" t="s">
        <v>52</v>
      </c>
    </row>
    <row r="56" spans="1:28" ht="30" customHeight="1">
      <c r="A56" s="10" t="s">
        <v>256</v>
      </c>
      <c r="B56" s="10" t="s">
        <v>245</v>
      </c>
      <c r="C56" s="10" t="s">
        <v>255</v>
      </c>
      <c r="D56" s="19" t="s">
        <v>143</v>
      </c>
      <c r="E56" s="20"/>
      <c r="F56" s="10"/>
      <c r="G56" s="20"/>
      <c r="H56" s="10"/>
      <c r="I56" s="20"/>
      <c r="J56" s="10"/>
      <c r="K56" s="20"/>
      <c r="L56" s="10"/>
      <c r="M56" s="20"/>
      <c r="N56" s="10"/>
      <c r="O56" s="20"/>
      <c r="P56" s="20"/>
      <c r="Q56" s="20"/>
      <c r="R56" s="20"/>
      <c r="S56" s="20"/>
      <c r="T56" s="20"/>
      <c r="U56" s="20"/>
      <c r="V56" s="20"/>
      <c r="W56" s="10"/>
      <c r="X56" s="10"/>
      <c r="Y56" s="2" t="s">
        <v>52</v>
      </c>
      <c r="Z56" s="2" t="s">
        <v>52</v>
      </c>
      <c r="AA56" s="21"/>
      <c r="AB56" s="2" t="s">
        <v>52</v>
      </c>
    </row>
    <row r="57" spans="1:28" ht="30" customHeight="1">
      <c r="A57" s="10" t="s">
        <v>259</v>
      </c>
      <c r="B57" s="10" t="s">
        <v>245</v>
      </c>
      <c r="C57" s="10" t="s">
        <v>258</v>
      </c>
      <c r="D57" s="19" t="s">
        <v>143</v>
      </c>
      <c r="E57" s="20"/>
      <c r="F57" s="10"/>
      <c r="G57" s="20"/>
      <c r="H57" s="10"/>
      <c r="I57" s="20"/>
      <c r="J57" s="10"/>
      <c r="K57" s="20"/>
      <c r="L57" s="10"/>
      <c r="M57" s="20"/>
      <c r="N57" s="10"/>
      <c r="O57" s="20"/>
      <c r="P57" s="20"/>
      <c r="Q57" s="20"/>
      <c r="R57" s="20"/>
      <c r="S57" s="20"/>
      <c r="T57" s="20"/>
      <c r="U57" s="20"/>
      <c r="V57" s="20"/>
      <c r="W57" s="10"/>
      <c r="X57" s="10"/>
      <c r="Y57" s="2" t="s">
        <v>52</v>
      </c>
      <c r="Z57" s="2" t="s">
        <v>52</v>
      </c>
      <c r="AA57" s="21"/>
      <c r="AB57" s="2" t="s">
        <v>52</v>
      </c>
    </row>
    <row r="58" spans="1:28" ht="30" customHeight="1">
      <c r="A58" s="10" t="s">
        <v>263</v>
      </c>
      <c r="B58" s="10" t="s">
        <v>261</v>
      </c>
      <c r="C58" s="10" t="s">
        <v>262</v>
      </c>
      <c r="D58" s="19" t="s">
        <v>143</v>
      </c>
      <c r="E58" s="20"/>
      <c r="F58" s="10"/>
      <c r="G58" s="20"/>
      <c r="H58" s="10"/>
      <c r="I58" s="20"/>
      <c r="J58" s="10"/>
      <c r="K58" s="20"/>
      <c r="L58" s="10"/>
      <c r="M58" s="20"/>
      <c r="N58" s="10"/>
      <c r="O58" s="20"/>
      <c r="P58" s="20"/>
      <c r="Q58" s="20"/>
      <c r="R58" s="20"/>
      <c r="S58" s="20"/>
      <c r="T58" s="20"/>
      <c r="U58" s="20"/>
      <c r="V58" s="20"/>
      <c r="W58" s="10"/>
      <c r="X58" s="10"/>
      <c r="Y58" s="2" t="s">
        <v>52</v>
      </c>
      <c r="Z58" s="2" t="s">
        <v>52</v>
      </c>
      <c r="AA58" s="21"/>
      <c r="AB58" s="2" t="s">
        <v>52</v>
      </c>
    </row>
    <row r="59" spans="1:28" ht="30" customHeight="1">
      <c r="A59" s="10" t="s">
        <v>266</v>
      </c>
      <c r="B59" s="10" t="s">
        <v>261</v>
      </c>
      <c r="C59" s="10" t="s">
        <v>265</v>
      </c>
      <c r="D59" s="19" t="s">
        <v>143</v>
      </c>
      <c r="E59" s="20"/>
      <c r="F59" s="10"/>
      <c r="G59" s="20"/>
      <c r="H59" s="10"/>
      <c r="I59" s="20"/>
      <c r="J59" s="10"/>
      <c r="K59" s="20"/>
      <c r="L59" s="10"/>
      <c r="M59" s="20"/>
      <c r="N59" s="10"/>
      <c r="O59" s="20"/>
      <c r="P59" s="20"/>
      <c r="Q59" s="20"/>
      <c r="R59" s="20"/>
      <c r="S59" s="20"/>
      <c r="T59" s="20"/>
      <c r="U59" s="20"/>
      <c r="V59" s="20"/>
      <c r="W59" s="10"/>
      <c r="X59" s="10"/>
      <c r="Y59" s="2" t="s">
        <v>52</v>
      </c>
      <c r="Z59" s="2" t="s">
        <v>52</v>
      </c>
      <c r="AA59" s="21"/>
      <c r="AB59" s="2" t="s">
        <v>52</v>
      </c>
    </row>
    <row r="60" spans="1:28" ht="30" customHeight="1">
      <c r="A60" s="10" t="s">
        <v>269</v>
      </c>
      <c r="B60" s="10" t="s">
        <v>261</v>
      </c>
      <c r="C60" s="10" t="s">
        <v>268</v>
      </c>
      <c r="D60" s="19" t="s">
        <v>143</v>
      </c>
      <c r="E60" s="20"/>
      <c r="F60" s="10"/>
      <c r="G60" s="20"/>
      <c r="H60" s="10"/>
      <c r="I60" s="20"/>
      <c r="J60" s="10"/>
      <c r="K60" s="20"/>
      <c r="L60" s="10"/>
      <c r="M60" s="20"/>
      <c r="N60" s="10"/>
      <c r="O60" s="20"/>
      <c r="P60" s="20"/>
      <c r="Q60" s="20"/>
      <c r="R60" s="20"/>
      <c r="S60" s="20"/>
      <c r="T60" s="20"/>
      <c r="U60" s="20"/>
      <c r="V60" s="20"/>
      <c r="W60" s="10"/>
      <c r="X60" s="10"/>
      <c r="Y60" s="2" t="s">
        <v>52</v>
      </c>
      <c r="Z60" s="2" t="s">
        <v>52</v>
      </c>
      <c r="AA60" s="21"/>
      <c r="AB60" s="2" t="s">
        <v>52</v>
      </c>
    </row>
    <row r="61" spans="1:28" ht="30" customHeight="1">
      <c r="A61" s="10" t="s">
        <v>272</v>
      </c>
      <c r="B61" s="10" t="s">
        <v>261</v>
      </c>
      <c r="C61" s="10" t="s">
        <v>271</v>
      </c>
      <c r="D61" s="19" t="s">
        <v>143</v>
      </c>
      <c r="E61" s="20"/>
      <c r="F61" s="10"/>
      <c r="G61" s="20"/>
      <c r="H61" s="10"/>
      <c r="I61" s="20"/>
      <c r="J61" s="10"/>
      <c r="K61" s="20"/>
      <c r="L61" s="10"/>
      <c r="M61" s="20"/>
      <c r="N61" s="10"/>
      <c r="O61" s="20"/>
      <c r="P61" s="20"/>
      <c r="Q61" s="20"/>
      <c r="R61" s="20"/>
      <c r="S61" s="20"/>
      <c r="T61" s="20"/>
      <c r="U61" s="20"/>
      <c r="V61" s="20"/>
      <c r="W61" s="10"/>
      <c r="X61" s="10"/>
      <c r="Y61" s="2" t="s">
        <v>52</v>
      </c>
      <c r="Z61" s="2" t="s">
        <v>52</v>
      </c>
      <c r="AA61" s="21"/>
      <c r="AB61" s="2" t="s">
        <v>52</v>
      </c>
    </row>
    <row r="62" spans="1:28" ht="30" customHeight="1">
      <c r="A62" s="10" t="s">
        <v>275</v>
      </c>
      <c r="B62" s="10" t="s">
        <v>261</v>
      </c>
      <c r="C62" s="10" t="s">
        <v>274</v>
      </c>
      <c r="D62" s="19" t="s">
        <v>143</v>
      </c>
      <c r="E62" s="20"/>
      <c r="F62" s="10"/>
      <c r="G62" s="20"/>
      <c r="H62" s="10"/>
      <c r="I62" s="20"/>
      <c r="J62" s="10"/>
      <c r="K62" s="20"/>
      <c r="L62" s="10"/>
      <c r="M62" s="20"/>
      <c r="N62" s="10"/>
      <c r="O62" s="20"/>
      <c r="P62" s="20"/>
      <c r="Q62" s="20"/>
      <c r="R62" s="20"/>
      <c r="S62" s="20"/>
      <c r="T62" s="20"/>
      <c r="U62" s="20"/>
      <c r="V62" s="20"/>
      <c r="W62" s="10"/>
      <c r="X62" s="10"/>
      <c r="Y62" s="2" t="s">
        <v>52</v>
      </c>
      <c r="Z62" s="2" t="s">
        <v>52</v>
      </c>
      <c r="AA62" s="21"/>
      <c r="AB62" s="2" t="s">
        <v>52</v>
      </c>
    </row>
    <row r="63" spans="1:28" ht="30" customHeight="1">
      <c r="A63" s="10" t="s">
        <v>711</v>
      </c>
      <c r="B63" s="10" t="s">
        <v>709</v>
      </c>
      <c r="C63" s="10" t="s">
        <v>710</v>
      </c>
      <c r="D63" s="19" t="s">
        <v>172</v>
      </c>
      <c r="E63" s="20"/>
      <c r="F63" s="10"/>
      <c r="G63" s="20"/>
      <c r="H63" s="10"/>
      <c r="I63" s="20"/>
      <c r="J63" s="10"/>
      <c r="K63" s="20"/>
      <c r="L63" s="10"/>
      <c r="M63" s="20"/>
      <c r="N63" s="10"/>
      <c r="O63" s="20"/>
      <c r="P63" s="20"/>
      <c r="Q63" s="20"/>
      <c r="R63" s="20"/>
      <c r="S63" s="20"/>
      <c r="T63" s="20"/>
      <c r="U63" s="20"/>
      <c r="V63" s="20"/>
      <c r="W63" s="10"/>
      <c r="X63" s="10"/>
      <c r="Y63" s="2" t="s">
        <v>52</v>
      </c>
      <c r="Z63" s="2" t="s">
        <v>52</v>
      </c>
      <c r="AA63" s="21"/>
      <c r="AB63" s="2" t="s">
        <v>52</v>
      </c>
    </row>
    <row r="64" spans="1:28" ht="30" customHeight="1">
      <c r="A64" s="10" t="s">
        <v>672</v>
      </c>
      <c r="B64" s="10" t="s">
        <v>664</v>
      </c>
      <c r="C64" s="10" t="s">
        <v>671</v>
      </c>
      <c r="D64" s="19" t="s">
        <v>143</v>
      </c>
      <c r="E64" s="20"/>
      <c r="F64" s="10"/>
      <c r="G64" s="20"/>
      <c r="H64" s="10"/>
      <c r="I64" s="20"/>
      <c r="J64" s="10"/>
      <c r="K64" s="20"/>
      <c r="L64" s="10"/>
      <c r="M64" s="20"/>
      <c r="N64" s="10"/>
      <c r="O64" s="20"/>
      <c r="P64" s="20"/>
      <c r="Q64" s="20"/>
      <c r="R64" s="20"/>
      <c r="S64" s="20"/>
      <c r="T64" s="20"/>
      <c r="U64" s="20"/>
      <c r="V64" s="20"/>
      <c r="W64" s="10"/>
      <c r="X64" s="10"/>
      <c r="Y64" s="2" t="s">
        <v>52</v>
      </c>
      <c r="Z64" s="2" t="s">
        <v>52</v>
      </c>
      <c r="AA64" s="21"/>
      <c r="AB64" s="2" t="s">
        <v>52</v>
      </c>
    </row>
    <row r="65" spans="1:28" ht="30" customHeight="1">
      <c r="A65" s="10" t="s">
        <v>666</v>
      </c>
      <c r="B65" s="10" t="s">
        <v>664</v>
      </c>
      <c r="C65" s="10" t="s">
        <v>665</v>
      </c>
      <c r="D65" s="19" t="s">
        <v>143</v>
      </c>
      <c r="E65" s="20"/>
      <c r="F65" s="10"/>
      <c r="G65" s="20"/>
      <c r="H65" s="10"/>
      <c r="I65" s="20"/>
      <c r="J65" s="10"/>
      <c r="K65" s="20"/>
      <c r="L65" s="10"/>
      <c r="M65" s="20"/>
      <c r="N65" s="10"/>
      <c r="O65" s="20"/>
      <c r="P65" s="20"/>
      <c r="Q65" s="20"/>
      <c r="R65" s="20"/>
      <c r="S65" s="20"/>
      <c r="T65" s="20"/>
      <c r="U65" s="20"/>
      <c r="V65" s="20"/>
      <c r="W65" s="10"/>
      <c r="X65" s="10"/>
      <c r="Y65" s="2" t="s">
        <v>52</v>
      </c>
      <c r="Z65" s="2" t="s">
        <v>52</v>
      </c>
      <c r="AA65" s="21"/>
      <c r="AB65" s="2" t="s">
        <v>52</v>
      </c>
    </row>
    <row r="66" spans="1:28" ht="30" customHeight="1">
      <c r="A66" s="10" t="s">
        <v>678</v>
      </c>
      <c r="B66" s="10" t="s">
        <v>664</v>
      </c>
      <c r="C66" s="10" t="s">
        <v>677</v>
      </c>
      <c r="D66" s="19" t="s">
        <v>143</v>
      </c>
      <c r="E66" s="20"/>
      <c r="F66" s="10"/>
      <c r="G66" s="20"/>
      <c r="H66" s="10"/>
      <c r="I66" s="20"/>
      <c r="J66" s="10"/>
      <c r="K66" s="20"/>
      <c r="L66" s="10"/>
      <c r="M66" s="20"/>
      <c r="N66" s="10"/>
      <c r="O66" s="20"/>
      <c r="P66" s="20"/>
      <c r="Q66" s="20"/>
      <c r="R66" s="20"/>
      <c r="S66" s="20"/>
      <c r="T66" s="20"/>
      <c r="U66" s="20"/>
      <c r="V66" s="20"/>
      <c r="W66" s="10"/>
      <c r="X66" s="10"/>
      <c r="Y66" s="2" t="s">
        <v>52</v>
      </c>
      <c r="Z66" s="2" t="s">
        <v>52</v>
      </c>
      <c r="AA66" s="21"/>
      <c r="AB66" s="2" t="s">
        <v>52</v>
      </c>
    </row>
    <row r="67" spans="1:28" ht="30" customHeight="1">
      <c r="A67" s="10" t="s">
        <v>717</v>
      </c>
      <c r="B67" s="10" t="s">
        <v>716</v>
      </c>
      <c r="C67" s="10" t="s">
        <v>282</v>
      </c>
      <c r="D67" s="19" t="s">
        <v>143</v>
      </c>
      <c r="E67" s="20"/>
      <c r="F67" s="10"/>
      <c r="G67" s="20"/>
      <c r="H67" s="10"/>
      <c r="I67" s="20"/>
      <c r="J67" s="10"/>
      <c r="K67" s="20"/>
      <c r="L67" s="10"/>
      <c r="M67" s="20"/>
      <c r="N67" s="10"/>
      <c r="O67" s="20"/>
      <c r="P67" s="20"/>
      <c r="Q67" s="20"/>
      <c r="R67" s="20"/>
      <c r="S67" s="20"/>
      <c r="T67" s="20"/>
      <c r="U67" s="20"/>
      <c r="V67" s="20"/>
      <c r="W67" s="10"/>
      <c r="X67" s="10"/>
      <c r="Y67" s="2" t="s">
        <v>52</v>
      </c>
      <c r="Z67" s="2" t="s">
        <v>52</v>
      </c>
      <c r="AA67" s="21"/>
      <c r="AB67" s="2" t="s">
        <v>52</v>
      </c>
    </row>
    <row r="68" spans="1:28" ht="30" customHeight="1">
      <c r="A68" s="10" t="s">
        <v>720</v>
      </c>
      <c r="B68" s="10" t="s">
        <v>716</v>
      </c>
      <c r="C68" s="10" t="s">
        <v>719</v>
      </c>
      <c r="D68" s="19" t="s">
        <v>143</v>
      </c>
      <c r="E68" s="20"/>
      <c r="F68" s="10"/>
      <c r="G68" s="20"/>
      <c r="H68" s="10"/>
      <c r="I68" s="20"/>
      <c r="J68" s="10"/>
      <c r="K68" s="20"/>
      <c r="L68" s="10"/>
      <c r="M68" s="20"/>
      <c r="N68" s="10"/>
      <c r="O68" s="20"/>
      <c r="P68" s="20"/>
      <c r="Q68" s="20"/>
      <c r="R68" s="20"/>
      <c r="S68" s="20"/>
      <c r="T68" s="20"/>
      <c r="U68" s="20"/>
      <c r="V68" s="20"/>
      <c r="W68" s="10"/>
      <c r="X68" s="10"/>
      <c r="Y68" s="2" t="s">
        <v>52</v>
      </c>
      <c r="Z68" s="2" t="s">
        <v>52</v>
      </c>
      <c r="AA68" s="21"/>
      <c r="AB68" s="2" t="s">
        <v>52</v>
      </c>
    </row>
    <row r="69" spans="1:28" ht="30" customHeight="1">
      <c r="A69" s="10" t="s">
        <v>723</v>
      </c>
      <c r="B69" s="10" t="s">
        <v>716</v>
      </c>
      <c r="C69" s="10" t="s">
        <v>722</v>
      </c>
      <c r="D69" s="19" t="s">
        <v>143</v>
      </c>
      <c r="E69" s="20"/>
      <c r="F69" s="10"/>
      <c r="G69" s="20"/>
      <c r="H69" s="10"/>
      <c r="I69" s="20"/>
      <c r="J69" s="10"/>
      <c r="K69" s="20"/>
      <c r="L69" s="10"/>
      <c r="M69" s="20"/>
      <c r="N69" s="10"/>
      <c r="O69" s="20"/>
      <c r="P69" s="20"/>
      <c r="Q69" s="20"/>
      <c r="R69" s="20"/>
      <c r="S69" s="20"/>
      <c r="T69" s="20"/>
      <c r="U69" s="20"/>
      <c r="V69" s="20"/>
      <c r="W69" s="10"/>
      <c r="X69" s="10"/>
      <c r="Y69" s="2" t="s">
        <v>52</v>
      </c>
      <c r="Z69" s="2" t="s">
        <v>52</v>
      </c>
      <c r="AA69" s="21"/>
      <c r="AB69" s="2" t="s">
        <v>52</v>
      </c>
    </row>
    <row r="70" spans="1:28" ht="30" customHeight="1">
      <c r="A70" s="10" t="s">
        <v>731</v>
      </c>
      <c r="B70" s="10" t="s">
        <v>729</v>
      </c>
      <c r="C70" s="10" t="s">
        <v>730</v>
      </c>
      <c r="D70" s="19" t="s">
        <v>143</v>
      </c>
      <c r="E70" s="20"/>
      <c r="F70" s="10"/>
      <c r="G70" s="20"/>
      <c r="H70" s="10"/>
      <c r="I70" s="20"/>
      <c r="J70" s="10"/>
      <c r="K70" s="20"/>
      <c r="L70" s="10"/>
      <c r="M70" s="20"/>
      <c r="N70" s="10"/>
      <c r="O70" s="20"/>
      <c r="P70" s="20"/>
      <c r="Q70" s="20"/>
      <c r="R70" s="20"/>
      <c r="S70" s="20"/>
      <c r="T70" s="20"/>
      <c r="U70" s="20"/>
      <c r="V70" s="20"/>
      <c r="W70" s="10"/>
      <c r="X70" s="10"/>
      <c r="Y70" s="2" t="s">
        <v>52</v>
      </c>
      <c r="Z70" s="2" t="s">
        <v>52</v>
      </c>
      <c r="AA70" s="21"/>
      <c r="AB70" s="2" t="s">
        <v>52</v>
      </c>
    </row>
    <row r="71" spans="1:28" ht="30" customHeight="1">
      <c r="A71" s="10" t="s">
        <v>578</v>
      </c>
      <c r="B71" s="10" t="s">
        <v>577</v>
      </c>
      <c r="C71" s="10" t="s">
        <v>393</v>
      </c>
      <c r="D71" s="19" t="s">
        <v>394</v>
      </c>
      <c r="E71" s="20"/>
      <c r="F71" s="10"/>
      <c r="G71" s="20"/>
      <c r="H71" s="10"/>
      <c r="I71" s="20"/>
      <c r="J71" s="10"/>
      <c r="K71" s="20"/>
      <c r="L71" s="10"/>
      <c r="M71" s="20"/>
      <c r="N71" s="10"/>
      <c r="O71" s="20"/>
      <c r="P71" s="20"/>
      <c r="Q71" s="20"/>
      <c r="R71" s="20"/>
      <c r="S71" s="20"/>
      <c r="T71" s="20"/>
      <c r="U71" s="20"/>
      <c r="V71" s="20"/>
      <c r="W71" s="10"/>
      <c r="X71" s="10"/>
      <c r="Y71" s="2" t="s">
        <v>750</v>
      </c>
      <c r="Z71" s="2" t="s">
        <v>52</v>
      </c>
      <c r="AA71" s="21"/>
      <c r="AB71" s="2" t="s">
        <v>52</v>
      </c>
    </row>
    <row r="72" spans="1:28" ht="30" customHeight="1">
      <c r="A72" s="10" t="s">
        <v>639</v>
      </c>
      <c r="B72" s="10" t="s">
        <v>638</v>
      </c>
      <c r="C72" s="10" t="s">
        <v>393</v>
      </c>
      <c r="D72" s="19" t="s">
        <v>394</v>
      </c>
      <c r="E72" s="20"/>
      <c r="F72" s="10"/>
      <c r="G72" s="20"/>
      <c r="H72" s="10"/>
      <c r="I72" s="20"/>
      <c r="J72" s="10"/>
      <c r="K72" s="20"/>
      <c r="L72" s="10"/>
      <c r="M72" s="20"/>
      <c r="N72" s="10"/>
      <c r="O72" s="20"/>
      <c r="P72" s="20"/>
      <c r="Q72" s="20"/>
      <c r="R72" s="20"/>
      <c r="S72" s="20"/>
      <c r="T72" s="20"/>
      <c r="U72" s="20"/>
      <c r="V72" s="20"/>
      <c r="W72" s="10"/>
      <c r="X72" s="10"/>
      <c r="Y72" s="2" t="s">
        <v>750</v>
      </c>
      <c r="Z72" s="2" t="s">
        <v>52</v>
      </c>
      <c r="AA72" s="21"/>
      <c r="AB72" s="2" t="s">
        <v>52</v>
      </c>
    </row>
    <row r="73" spans="1:28" ht="30" customHeight="1">
      <c r="A73" s="10" t="s">
        <v>395</v>
      </c>
      <c r="B73" s="10" t="s">
        <v>392</v>
      </c>
      <c r="C73" s="10" t="s">
        <v>393</v>
      </c>
      <c r="D73" s="19" t="s">
        <v>394</v>
      </c>
      <c r="E73" s="20"/>
      <c r="F73" s="10"/>
      <c r="G73" s="20"/>
      <c r="H73" s="10"/>
      <c r="I73" s="20"/>
      <c r="J73" s="10"/>
      <c r="K73" s="20"/>
      <c r="L73" s="10"/>
      <c r="M73" s="20"/>
      <c r="N73" s="10"/>
      <c r="O73" s="20"/>
      <c r="P73" s="20"/>
      <c r="Q73" s="20"/>
      <c r="R73" s="20"/>
      <c r="S73" s="20"/>
      <c r="T73" s="20"/>
      <c r="U73" s="20"/>
      <c r="V73" s="20"/>
      <c r="W73" s="10"/>
      <c r="X73" s="10"/>
      <c r="Y73" s="2" t="s">
        <v>750</v>
      </c>
      <c r="Z73" s="2" t="s">
        <v>52</v>
      </c>
      <c r="AA73" s="21"/>
      <c r="AB73" s="2" t="s">
        <v>52</v>
      </c>
    </row>
    <row r="74" spans="1:28" ht="30" customHeight="1">
      <c r="A74" s="10" t="s">
        <v>558</v>
      </c>
      <c r="B74" s="10" t="s">
        <v>557</v>
      </c>
      <c r="C74" s="10" t="s">
        <v>393</v>
      </c>
      <c r="D74" s="19" t="s">
        <v>394</v>
      </c>
      <c r="E74" s="20"/>
      <c r="F74" s="10"/>
      <c r="G74" s="20"/>
      <c r="H74" s="10"/>
      <c r="I74" s="20"/>
      <c r="J74" s="10"/>
      <c r="K74" s="20"/>
      <c r="L74" s="10"/>
      <c r="M74" s="20"/>
      <c r="N74" s="10"/>
      <c r="O74" s="20"/>
      <c r="P74" s="20"/>
      <c r="Q74" s="20"/>
      <c r="R74" s="20"/>
      <c r="S74" s="20"/>
      <c r="T74" s="20"/>
      <c r="U74" s="20"/>
      <c r="V74" s="20"/>
      <c r="W74" s="10"/>
      <c r="X74" s="10"/>
      <c r="Y74" s="2" t="s">
        <v>750</v>
      </c>
      <c r="Z74" s="2" t="s">
        <v>52</v>
      </c>
      <c r="AA74" s="21"/>
      <c r="AB74" s="2" t="s">
        <v>52</v>
      </c>
    </row>
    <row r="75" spans="1:28" ht="30" customHeight="1">
      <c r="A75" s="10" t="s">
        <v>336</v>
      </c>
      <c r="B75" s="10" t="s">
        <v>334</v>
      </c>
      <c r="C75" s="10" t="s">
        <v>52</v>
      </c>
      <c r="D75" s="19" t="s">
        <v>335</v>
      </c>
      <c r="E75" s="20"/>
      <c r="F75" s="10"/>
      <c r="G75" s="20"/>
      <c r="H75" s="10"/>
      <c r="I75" s="20"/>
      <c r="J75" s="10"/>
      <c r="K75" s="20"/>
      <c r="L75" s="10"/>
      <c r="M75" s="20"/>
      <c r="N75" s="10"/>
      <c r="O75" s="20"/>
      <c r="P75" s="20"/>
      <c r="Q75" s="20"/>
      <c r="R75" s="20"/>
      <c r="S75" s="20"/>
      <c r="T75" s="20"/>
      <c r="U75" s="20"/>
      <c r="V75" s="20"/>
      <c r="W75" s="10"/>
      <c r="X75" s="10"/>
      <c r="Y75" s="2" t="s">
        <v>52</v>
      </c>
      <c r="Z75" s="2" t="s">
        <v>52</v>
      </c>
      <c r="AA75" s="21"/>
      <c r="AB75" s="2" t="s">
        <v>52</v>
      </c>
    </row>
    <row r="76" spans="1:28" s="37" customFormat="1" ht="30" customHeight="1">
      <c r="A76" s="28" t="s">
        <v>341</v>
      </c>
      <c r="B76" s="28" t="s">
        <v>340</v>
      </c>
      <c r="C76" s="28" t="s">
        <v>52</v>
      </c>
      <c r="D76" s="51" t="s">
        <v>335</v>
      </c>
      <c r="E76" s="52"/>
      <c r="F76" s="28"/>
      <c r="G76" s="52"/>
      <c r="H76" s="28"/>
      <c r="I76" s="52"/>
      <c r="J76" s="28"/>
      <c r="K76" s="52"/>
      <c r="L76" s="28"/>
      <c r="M76" s="52"/>
      <c r="N76" s="28"/>
      <c r="O76" s="52"/>
      <c r="P76" s="52"/>
      <c r="Q76" s="52"/>
      <c r="R76" s="52"/>
      <c r="S76" s="52"/>
      <c r="T76" s="52"/>
      <c r="U76" s="52"/>
      <c r="V76" s="52"/>
      <c r="W76" s="28"/>
      <c r="X76" s="28"/>
      <c r="Y76" s="34" t="s">
        <v>52</v>
      </c>
      <c r="Z76" s="34" t="s">
        <v>52</v>
      </c>
      <c r="AA76" s="53"/>
      <c r="AB76" s="34" t="s">
        <v>52</v>
      </c>
    </row>
    <row r="77" spans="1:28" ht="30" customHeight="1">
      <c r="A77" s="10" t="s">
        <v>346</v>
      </c>
      <c r="B77" s="10" t="s">
        <v>345</v>
      </c>
      <c r="C77" s="10" t="s">
        <v>52</v>
      </c>
      <c r="D77" s="19" t="s">
        <v>335</v>
      </c>
      <c r="E77" s="20"/>
      <c r="F77" s="10"/>
      <c r="G77" s="20"/>
      <c r="H77" s="10"/>
      <c r="I77" s="20"/>
      <c r="J77" s="10"/>
      <c r="K77" s="20"/>
      <c r="L77" s="10"/>
      <c r="M77" s="20"/>
      <c r="N77" s="10"/>
      <c r="O77" s="20"/>
      <c r="P77" s="20"/>
      <c r="Q77" s="20"/>
      <c r="R77" s="20"/>
      <c r="S77" s="20"/>
      <c r="T77" s="20"/>
      <c r="U77" s="20"/>
      <c r="V77" s="20"/>
      <c r="W77" s="10"/>
      <c r="X77" s="10"/>
      <c r="Y77" s="2" t="s">
        <v>52</v>
      </c>
      <c r="Z77" s="2" t="s">
        <v>52</v>
      </c>
      <c r="AA77" s="21"/>
      <c r="AB77" s="2" t="s">
        <v>52</v>
      </c>
    </row>
    <row r="78" spans="1:28" ht="30" customHeight="1">
      <c r="A78" s="10" t="s">
        <v>351</v>
      </c>
      <c r="B78" s="10" t="s">
        <v>350</v>
      </c>
      <c r="C78" s="10" t="s">
        <v>52</v>
      </c>
      <c r="D78" s="19" t="s">
        <v>335</v>
      </c>
      <c r="E78" s="20"/>
      <c r="F78" s="10"/>
      <c r="G78" s="20"/>
      <c r="H78" s="10"/>
      <c r="I78" s="20"/>
      <c r="J78" s="10"/>
      <c r="K78" s="20"/>
      <c r="L78" s="10"/>
      <c r="M78" s="20"/>
      <c r="N78" s="10"/>
      <c r="O78" s="20"/>
      <c r="P78" s="20"/>
      <c r="Q78" s="20"/>
      <c r="R78" s="20"/>
      <c r="S78" s="20"/>
      <c r="T78" s="20"/>
      <c r="U78" s="20"/>
      <c r="V78" s="20"/>
      <c r="W78" s="10"/>
      <c r="X78" s="10"/>
      <c r="Y78" s="2" t="s">
        <v>52</v>
      </c>
      <c r="Z78" s="2" t="s">
        <v>52</v>
      </c>
      <c r="AA78" s="21"/>
      <c r="AB78" s="2" t="s">
        <v>52</v>
      </c>
    </row>
    <row r="79" spans="1:28" ht="30" customHeight="1">
      <c r="A79" s="10" t="s">
        <v>356</v>
      </c>
      <c r="B79" s="10" t="s">
        <v>355</v>
      </c>
      <c r="C79" s="10" t="s">
        <v>52</v>
      </c>
      <c r="D79" s="19" t="s">
        <v>335</v>
      </c>
      <c r="E79" s="20"/>
      <c r="F79" s="10"/>
      <c r="G79" s="20"/>
      <c r="H79" s="10"/>
      <c r="I79" s="20"/>
      <c r="J79" s="10"/>
      <c r="K79" s="20"/>
      <c r="L79" s="10"/>
      <c r="M79" s="20"/>
      <c r="N79" s="10"/>
      <c r="O79" s="20"/>
      <c r="P79" s="20"/>
      <c r="Q79" s="20"/>
      <c r="R79" s="20"/>
      <c r="S79" s="20"/>
      <c r="T79" s="20"/>
      <c r="U79" s="20"/>
      <c r="V79" s="20"/>
      <c r="W79" s="10"/>
      <c r="X79" s="10"/>
      <c r="Y79" s="2" t="s">
        <v>52</v>
      </c>
      <c r="Z79" s="2" t="s">
        <v>52</v>
      </c>
      <c r="AA79" s="21"/>
      <c r="AB79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B2" sqref="B2:B3"/>
    </sheetView>
  </sheetViews>
  <sheetFormatPr defaultRowHeight="16.5"/>
  <sheetData>
    <row r="1" spans="1:7">
      <c r="A1" t="s">
        <v>819</v>
      </c>
    </row>
    <row r="2" spans="1:7">
      <c r="A2" s="1" t="s">
        <v>820</v>
      </c>
      <c r="B2" t="s">
        <v>821</v>
      </c>
      <c r="C2" s="1" t="s">
        <v>822</v>
      </c>
    </row>
    <row r="3" spans="1:7">
      <c r="A3" s="1" t="s">
        <v>823</v>
      </c>
      <c r="B3" t="s">
        <v>824</v>
      </c>
    </row>
    <row r="4" spans="1:7">
      <c r="A4" s="1" t="s">
        <v>825</v>
      </c>
      <c r="B4">
        <v>5</v>
      </c>
    </row>
    <row r="5" spans="1:7">
      <c r="A5" s="1" t="s">
        <v>826</v>
      </c>
      <c r="B5">
        <v>5</v>
      </c>
    </row>
    <row r="6" spans="1:7">
      <c r="A6" s="1" t="s">
        <v>827</v>
      </c>
      <c r="B6" t="s">
        <v>828</v>
      </c>
    </row>
    <row r="7" spans="1:7">
      <c r="A7" s="1" t="s">
        <v>829</v>
      </c>
      <c r="B7" t="s">
        <v>830</v>
      </c>
      <c r="C7">
        <v>1</v>
      </c>
    </row>
    <row r="8" spans="1:7">
      <c r="A8" s="1" t="s">
        <v>831</v>
      </c>
      <c r="B8" t="s">
        <v>830</v>
      </c>
      <c r="C8">
        <v>2</v>
      </c>
    </row>
    <row r="9" spans="1:7">
      <c r="A9" s="1" t="s">
        <v>832</v>
      </c>
      <c r="B9" t="s">
        <v>740</v>
      </c>
      <c r="C9" t="s">
        <v>742</v>
      </c>
      <c r="D9" t="s">
        <v>743</v>
      </c>
      <c r="E9" t="s">
        <v>744</v>
      </c>
      <c r="F9" t="s">
        <v>745</v>
      </c>
      <c r="G9" t="s">
        <v>833</v>
      </c>
    </row>
    <row r="10" spans="1:7">
      <c r="A10" s="1" t="s">
        <v>834</v>
      </c>
      <c r="B10">
        <v>1118</v>
      </c>
      <c r="C10">
        <v>0</v>
      </c>
      <c r="D10">
        <v>0</v>
      </c>
    </row>
    <row r="11" spans="1:7">
      <c r="A11" s="1" t="s">
        <v>835</v>
      </c>
      <c r="B11" t="s">
        <v>836</v>
      </c>
      <c r="C11">
        <v>4</v>
      </c>
    </row>
    <row r="12" spans="1:7">
      <c r="A12" s="1" t="s">
        <v>837</v>
      </c>
      <c r="B12" t="s">
        <v>836</v>
      </c>
      <c r="C12">
        <v>4</v>
      </c>
    </row>
    <row r="13" spans="1:7">
      <c r="A13" s="1" t="s">
        <v>838</v>
      </c>
      <c r="B13" t="s">
        <v>836</v>
      </c>
      <c r="C13">
        <v>3</v>
      </c>
    </row>
    <row r="14" spans="1:7">
      <c r="A14" s="1" t="s">
        <v>839</v>
      </c>
      <c r="B14" t="s">
        <v>830</v>
      </c>
      <c r="C14">
        <v>5</v>
      </c>
    </row>
    <row r="15" spans="1:7">
      <c r="A15" s="1" t="s">
        <v>840</v>
      </c>
      <c r="B15" t="s">
        <v>841</v>
      </c>
      <c r="C15" t="s">
        <v>842</v>
      </c>
      <c r="D15" t="s">
        <v>842</v>
      </c>
      <c r="E15" t="s">
        <v>842</v>
      </c>
      <c r="F15">
        <v>1</v>
      </c>
    </row>
    <row r="16" spans="1:7">
      <c r="A16" s="1" t="s">
        <v>843</v>
      </c>
      <c r="B16">
        <v>1.1100000000000001</v>
      </c>
      <c r="C16">
        <v>1.1200000000000001</v>
      </c>
    </row>
    <row r="17" spans="1:13">
      <c r="A17" s="1" t="s">
        <v>844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>
      <c r="A18" s="1" t="s">
        <v>845</v>
      </c>
      <c r="B18">
        <v>1.25</v>
      </c>
      <c r="C18">
        <v>1.071</v>
      </c>
    </row>
    <row r="19" spans="1:13">
      <c r="A19" s="1" t="s">
        <v>846</v>
      </c>
    </row>
    <row r="20" spans="1:13">
      <c r="A20" s="1" t="s">
        <v>847</v>
      </c>
      <c r="B20" s="1" t="s">
        <v>830</v>
      </c>
      <c r="C20">
        <v>1</v>
      </c>
    </row>
    <row r="21" spans="1:13">
      <c r="A21" t="s">
        <v>848</v>
      </c>
      <c r="B21" t="s">
        <v>849</v>
      </c>
      <c r="C21" t="s">
        <v>850</v>
      </c>
    </row>
    <row r="22" spans="1:13">
      <c r="A22">
        <v>1</v>
      </c>
      <c r="B22" s="1" t="s">
        <v>851</v>
      </c>
      <c r="C22" s="1" t="s">
        <v>763</v>
      </c>
    </row>
    <row r="23" spans="1:13">
      <c r="A23">
        <v>2</v>
      </c>
      <c r="B23" s="1" t="s">
        <v>852</v>
      </c>
      <c r="C23" s="1" t="s">
        <v>853</v>
      </c>
    </row>
    <row r="24" spans="1:13">
      <c r="A24">
        <v>3</v>
      </c>
      <c r="B24" s="1" t="s">
        <v>854</v>
      </c>
      <c r="C24" s="1" t="s">
        <v>855</v>
      </c>
    </row>
    <row r="25" spans="1:13">
      <c r="A25">
        <v>4</v>
      </c>
      <c r="B25" s="1" t="s">
        <v>856</v>
      </c>
      <c r="C25" s="1" t="s">
        <v>857</v>
      </c>
    </row>
    <row r="26" spans="1:13">
      <c r="A26">
        <v>5</v>
      </c>
      <c r="B26" s="1" t="s">
        <v>858</v>
      </c>
      <c r="C26" s="1" t="s">
        <v>52</v>
      </c>
    </row>
    <row r="27" spans="1:13">
      <c r="A27">
        <v>6</v>
      </c>
      <c r="B27" s="1" t="s">
        <v>859</v>
      </c>
      <c r="C27" s="1" t="s">
        <v>860</v>
      </c>
    </row>
    <row r="28" spans="1:13">
      <c r="A28">
        <v>7</v>
      </c>
      <c r="B28" s="1" t="s">
        <v>861</v>
      </c>
      <c r="C28" s="1" t="s">
        <v>862</v>
      </c>
    </row>
    <row r="29" spans="1:13">
      <c r="A29">
        <v>8</v>
      </c>
      <c r="B29" s="1" t="s">
        <v>863</v>
      </c>
      <c r="C29" s="1" t="s">
        <v>52</v>
      </c>
    </row>
    <row r="30" spans="1:13">
      <c r="A30">
        <v>9</v>
      </c>
      <c r="B30" s="1" t="s">
        <v>864</v>
      </c>
      <c r="C30" s="1" t="s">
        <v>52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B3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원가계산서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권명혜</dc:creator>
  <cp:lastModifiedBy>user</cp:lastModifiedBy>
  <cp:lastPrinted>2020-01-03T02:47:04Z</cp:lastPrinted>
  <dcterms:created xsi:type="dcterms:W3CDTF">2019-12-17T02:36:45Z</dcterms:created>
  <dcterms:modified xsi:type="dcterms:W3CDTF">2020-02-07T07:06:43Z</dcterms:modified>
</cp:coreProperties>
</file>